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comments6.xml" ContentType="application/vnd.openxmlformats-officedocument.spreadsheetml.comments+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Alejandra\Desktop\SCRD\Riesgos\2025\M de Riesgos\Estrategicos\"/>
    </mc:Choice>
  </mc:AlternateContent>
  <bookViews>
    <workbookView xWindow="0" yWindow="0" windowWidth="20490" windowHeight="7050" tabRatio="724" activeTab="1"/>
  </bookViews>
  <sheets>
    <sheet name="Contexto" sheetId="34" r:id="rId1"/>
    <sheet name="Identificación RG-RF-RLA-FT" sheetId="30" r:id="rId2"/>
    <sheet name="MR G-F-LA" sheetId="29" r:id="rId3"/>
    <sheet name="MR_Corrup1" sheetId="7" r:id="rId4"/>
    <sheet name="MR_Corrup2" sheetId="23" r:id="rId5"/>
    <sheet name="MR_Corrup3" sheetId="14" r:id="rId6"/>
    <sheet name="Act_Crit" sheetId="39" state="hidden" r:id="rId7"/>
    <sheet name="Amenazas_SI" sheetId="35" state="hidden" r:id="rId8"/>
    <sheet name="Vulnerabilidades_SI" sheetId="36" state="hidden" r:id="rId9"/>
    <sheet name="Tablas_GS" sheetId="32" state="hidden" r:id="rId10"/>
    <sheet name="Listas" sheetId="33" state="hidden" r:id="rId11"/>
  </sheets>
  <externalReferences>
    <externalReference r:id="rId12"/>
    <externalReference r:id="rId13"/>
  </externalReferences>
  <definedNames>
    <definedName name="Activos" localSheetId="0">#REF!</definedName>
    <definedName name="Activos" localSheetId="1">#REF!</definedName>
    <definedName name="Activos" localSheetId="2">#REF!</definedName>
    <definedName name="Activos">#REF!</definedName>
    <definedName name="Amenazas" localSheetId="0">#REF!</definedName>
    <definedName name="Amenazas" localSheetId="1">#REF!</definedName>
    <definedName name="Amenazas" localSheetId="2">#REF!</definedName>
    <definedName name="Amenazas">#REF!</definedName>
    <definedName name="_xlnm.Print_Area" localSheetId="2">'MR G-F-LA'!$A$1:$BA$129</definedName>
    <definedName name="_xlnm.Print_Area" localSheetId="3">MR_Corrup1!$A$1:$W$53</definedName>
    <definedName name="_xlnm.Print_Area" localSheetId="4">MR_Corrup2!$A$1:$Y$114</definedName>
    <definedName name="_xlnm.Print_Area" localSheetId="5">MR_Corrup3!$A$1:$U$15</definedName>
    <definedName name="Atributos">[1]CriteriosEvaluacion!$E$25:$E$26</definedName>
    <definedName name="CR" localSheetId="0">#REF!</definedName>
    <definedName name="CR" localSheetId="1">#REF!</definedName>
    <definedName name="CR" localSheetId="10">#REF!</definedName>
    <definedName name="CR" localSheetId="2">#REF!</definedName>
    <definedName name="CR" localSheetId="9">#REF!</definedName>
    <definedName name="CR">#REF!</definedName>
    <definedName name="CRITICIDAD" localSheetId="0">#REF!</definedName>
    <definedName name="CRITICIDAD" localSheetId="1">#REF!</definedName>
    <definedName name="CRITICIDAD" localSheetId="2">#REF!</definedName>
    <definedName name="CRITICIDAD">#REF!</definedName>
    <definedName name="CriticidadResidual" localSheetId="0">'[2]Matriz de Riesgos'!#REF!</definedName>
    <definedName name="CriticidadResidual" localSheetId="1">'[2]Matriz de Riesgos'!#REF!</definedName>
    <definedName name="CriticidadResidual" localSheetId="2">'[2]Matriz de Riesgos'!#REF!</definedName>
    <definedName name="CriticidadResidual">'[2]Matriz de Riesgos'!#REF!</definedName>
    <definedName name="CriticidadRiesgo" localSheetId="0">#REF!</definedName>
    <definedName name="CriticidadRiesgo" localSheetId="1">#REF!</definedName>
    <definedName name="CriticidadRiesgo" localSheetId="10">#REF!</definedName>
    <definedName name="CriticidadRiesgo" localSheetId="2">#REF!</definedName>
    <definedName name="CriticidadRiesgo" localSheetId="9">#REF!</definedName>
    <definedName name="CriticidadRiesgo">#REF!</definedName>
    <definedName name="Impactos">'[1]Consecuencias(Impacto)'!$B$1:$F$1</definedName>
    <definedName name="Matriz" localSheetId="0">#REF!</definedName>
    <definedName name="Matriz" localSheetId="1">#REF!</definedName>
    <definedName name="Matriz" localSheetId="10">#REF!</definedName>
    <definedName name="Matriz" localSheetId="2">#REF!</definedName>
    <definedName name="Matriz" localSheetId="9">#REF!</definedName>
    <definedName name="Matriz">#REF!</definedName>
    <definedName name="NAR" localSheetId="0">#REF!</definedName>
    <definedName name="NAR" localSheetId="1">#REF!</definedName>
    <definedName name="NAR" localSheetId="2">#REF!</definedName>
    <definedName name="NAR">#REF!</definedName>
    <definedName name="Privilegios">[1]CriteriosEvaluacion!$A$45:$A$49</definedName>
    <definedName name="RiesgosBrutos" localSheetId="0">'[2]Matriz de Riesgos'!#REF!</definedName>
    <definedName name="RiesgosBrutos" localSheetId="1">'[2]Matriz de Riesgos'!#REF!</definedName>
    <definedName name="RiesgosBrutos" localSheetId="10">'[2]Matriz de Riesgos'!#REF!</definedName>
    <definedName name="RiesgosBrutos" localSheetId="2">'[2]Matriz de Riesgos'!#REF!</definedName>
    <definedName name="RiesgosBrutos" localSheetId="9">'[2]Matriz de Riesgos'!#REF!</definedName>
    <definedName name="RiesgosBrutos">'[2]Matriz de Riesgos'!#REF!</definedName>
    <definedName name="RIESGOTODOS" localSheetId="0">#REF!</definedName>
    <definedName name="RIESGOTODOS" localSheetId="1">#REF!</definedName>
    <definedName name="RIESGOTODOS" localSheetId="10">#REF!</definedName>
    <definedName name="RIESGOTODOS" localSheetId="2">#REF!</definedName>
    <definedName name="RIESGOTODOS" localSheetId="9">#REF!</definedName>
    <definedName name="RIESGOTODOS">#REF!</definedName>
    <definedName name="TipoActivo">[1]TipologiaActivos!$A$4:$A$9</definedName>
    <definedName name="_xlnm.Print_Titles" localSheetId="2">'MR G-F-LA'!$A:$O</definedName>
    <definedName name="TOTACTIVOS" localSheetId="0">#REF!</definedName>
    <definedName name="TOTACTIVOS" localSheetId="1">#REF!</definedName>
    <definedName name="TOTACTIVOS" localSheetId="10">#REF!</definedName>
    <definedName name="TOTACTIVOS" localSheetId="2">#REF!</definedName>
    <definedName name="TOTACTIVOS" localSheetId="9">#REF!</definedName>
    <definedName name="TOTACTIVOS">#REF!</definedName>
    <definedName name="TotalActivos" localSheetId="0">#REF!</definedName>
    <definedName name="TotalActivos" localSheetId="1">#REF!</definedName>
    <definedName name="TotalActivos" localSheetId="2">#REF!</definedName>
    <definedName name="TotalActivos">#REF!</definedName>
    <definedName name="ValCorp">[1]CriteriosEvaluacion!$A$14:$E$14</definedName>
    <definedName name="ValoracionAct." localSheetId="0">#REF!</definedName>
    <definedName name="ValoracionAct." localSheetId="1">#REF!</definedName>
    <definedName name="ValoracionAct." localSheetId="10">#REF!</definedName>
    <definedName name="ValoracionAct." localSheetId="2">#REF!</definedName>
    <definedName name="ValoracionAct." localSheetId="9">#REF!</definedName>
    <definedName name="ValoracionAct.">#REF!</definedName>
    <definedName name="ValoresActivos" localSheetId="0">#REF!</definedName>
    <definedName name="ValoresActivos" localSheetId="1">#REF!</definedName>
    <definedName name="ValoresActivos" localSheetId="2">#REF!</definedName>
    <definedName name="ValoresActivos">#REF!</definedName>
    <definedName name="Vulnerabilidades" localSheetId="0">#REF!</definedName>
    <definedName name="Vulnerabilidades" localSheetId="1">#REF!</definedName>
    <definedName name="Vulnerabilidades" localSheetId="2">#REF!</definedName>
    <definedName name="Vulnerabilidades">#REF!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9" i="7" l="1"/>
  <c r="H11" i="14" l="1"/>
  <c r="H10" i="14"/>
  <c r="U2" i="14"/>
  <c r="U3" i="14"/>
  <c r="U1" i="14"/>
  <c r="T2" i="23"/>
  <c r="T3" i="23"/>
  <c r="T1" i="23"/>
  <c r="L2" i="7"/>
  <c r="L3" i="7"/>
  <c r="L1" i="7"/>
  <c r="AZ2" i="29"/>
  <c r="AZ3" i="29"/>
  <c r="AZ1" i="29"/>
  <c r="G3" i="30"/>
  <c r="G2" i="30"/>
  <c r="G1" i="30"/>
  <c r="A10" i="14"/>
  <c r="D70" i="23"/>
  <c r="H70" i="23"/>
  <c r="D69" i="23"/>
  <c r="H69" i="23"/>
  <c r="D68" i="23"/>
  <c r="H68" i="23"/>
  <c r="D67" i="23"/>
  <c r="H67" i="23"/>
  <c r="D66" i="23" l="1"/>
  <c r="H66" i="23"/>
  <c r="G14" i="14" l="1"/>
  <c r="G13" i="14"/>
  <c r="G12" i="14"/>
  <c r="H14" i="14"/>
  <c r="H13" i="14"/>
  <c r="H12" i="14"/>
  <c r="G11" i="14"/>
  <c r="G10" i="14"/>
  <c r="I100" i="29"/>
  <c r="I184" i="29"/>
  <c r="I178" i="29"/>
  <c r="I172" i="29"/>
  <c r="I166" i="29"/>
  <c r="I160" i="29"/>
  <c r="I154" i="29"/>
  <c r="I148" i="29"/>
  <c r="I142" i="29"/>
  <c r="I136" i="29"/>
  <c r="I130" i="29"/>
  <c r="I124" i="29"/>
  <c r="I118" i="29"/>
  <c r="I106" i="29"/>
  <c r="I112" i="29"/>
  <c r="I94" i="29"/>
  <c r="I88" i="29"/>
  <c r="I82" i="29"/>
  <c r="I76" i="29"/>
  <c r="I70" i="29"/>
  <c r="E11" i="14" l="1"/>
  <c r="K10" i="29" l="1"/>
  <c r="S25" i="32" l="1"/>
  <c r="S26" i="32" s="1"/>
  <c r="R25" i="32"/>
  <c r="R26" i="32" s="1"/>
  <c r="Q25" i="32"/>
  <c r="Q26" i="32" s="1"/>
  <c r="P25" i="32"/>
  <c r="P26" i="32" s="1"/>
  <c r="Q34" i="29"/>
  <c r="S34" i="29"/>
  <c r="U34" i="29"/>
  <c r="Q40" i="29"/>
  <c r="S40" i="29"/>
  <c r="U40" i="29"/>
  <c r="Q46" i="29"/>
  <c r="S46" i="29"/>
  <c r="U46" i="29"/>
  <c r="Q52" i="29"/>
  <c r="S52" i="29"/>
  <c r="U52" i="29"/>
  <c r="Q58" i="29"/>
  <c r="S58" i="29"/>
  <c r="U58" i="29"/>
  <c r="Q64" i="29"/>
  <c r="S64" i="29"/>
  <c r="U64" i="29"/>
  <c r="Q70" i="29"/>
  <c r="S70" i="29"/>
  <c r="U70" i="29"/>
  <c r="Q76" i="29"/>
  <c r="S76" i="29"/>
  <c r="U76" i="29"/>
  <c r="Q82" i="29"/>
  <c r="S82" i="29"/>
  <c r="U82" i="29"/>
  <c r="Q88" i="29"/>
  <c r="S88" i="29"/>
  <c r="U88" i="29"/>
  <c r="Q94" i="29"/>
  <c r="S94" i="29"/>
  <c r="U94" i="29"/>
  <c r="Q100" i="29"/>
  <c r="S100" i="29"/>
  <c r="U100" i="29"/>
  <c r="Q106" i="29"/>
  <c r="S106" i="29"/>
  <c r="U106" i="29"/>
  <c r="Q112" i="29"/>
  <c r="S112" i="29"/>
  <c r="U112" i="29"/>
  <c r="Q118" i="29"/>
  <c r="S118" i="29"/>
  <c r="U118" i="29"/>
  <c r="Q124" i="29"/>
  <c r="S124" i="29"/>
  <c r="U124" i="29"/>
  <c r="Q130" i="29"/>
  <c r="AO130" i="29" s="1"/>
  <c r="S130" i="29"/>
  <c r="U130" i="29"/>
  <c r="Q136" i="29"/>
  <c r="AO136" i="29" s="1"/>
  <c r="S136" i="29"/>
  <c r="U136" i="29"/>
  <c r="Q142" i="29"/>
  <c r="AO142" i="29" s="1"/>
  <c r="S142" i="29"/>
  <c r="U142" i="29"/>
  <c r="Q148" i="29"/>
  <c r="AO148" i="29" s="1"/>
  <c r="S148" i="29"/>
  <c r="U148" i="29"/>
  <c r="Q154" i="29"/>
  <c r="AO154" i="29" s="1"/>
  <c r="S154" i="29"/>
  <c r="U154" i="29"/>
  <c r="Q160" i="29"/>
  <c r="AO160" i="29" s="1"/>
  <c r="S160" i="29"/>
  <c r="U160" i="29"/>
  <c r="Q166" i="29"/>
  <c r="AO166" i="29" s="1"/>
  <c r="S166" i="29"/>
  <c r="U166" i="29"/>
  <c r="Q172" i="29"/>
  <c r="AO172" i="29" s="1"/>
  <c r="S172" i="29"/>
  <c r="U172" i="29"/>
  <c r="Q178" i="29"/>
  <c r="AO178" i="29" s="1"/>
  <c r="S178" i="29"/>
  <c r="U178" i="29"/>
  <c r="Q184" i="29"/>
  <c r="AO184" i="29" s="1"/>
  <c r="S184" i="29"/>
  <c r="U184" i="29"/>
  <c r="K184" i="29"/>
  <c r="B514" i="30"/>
  <c r="K178" i="29"/>
  <c r="B497" i="30"/>
  <c r="K172" i="29"/>
  <c r="B480" i="30"/>
  <c r="K166" i="29"/>
  <c r="B463" i="30"/>
  <c r="K160" i="29"/>
  <c r="B446" i="30"/>
  <c r="K154" i="29"/>
  <c r="B429" i="30"/>
  <c r="K148" i="29"/>
  <c r="B412" i="30"/>
  <c r="K142" i="29"/>
  <c r="B395" i="30"/>
  <c r="K136" i="29"/>
  <c r="B378" i="30"/>
  <c r="K130" i="29"/>
  <c r="B361" i="30"/>
  <c r="AD148" i="29"/>
  <c r="AF148" i="29"/>
  <c r="AH148" i="29"/>
  <c r="AD149" i="29"/>
  <c r="AF149" i="29"/>
  <c r="AH149" i="29"/>
  <c r="AD150" i="29"/>
  <c r="AF150" i="29"/>
  <c r="AH150" i="29"/>
  <c r="AD151" i="29"/>
  <c r="AF151" i="29"/>
  <c r="AH151" i="29"/>
  <c r="AD152" i="29"/>
  <c r="AF152" i="29"/>
  <c r="AH152" i="29"/>
  <c r="AD153" i="29"/>
  <c r="AF153" i="29"/>
  <c r="AH153" i="29"/>
  <c r="AD154" i="29"/>
  <c r="AF154" i="29"/>
  <c r="AH154" i="29"/>
  <c r="AD155" i="29"/>
  <c r="AF155" i="29"/>
  <c r="AH155" i="29"/>
  <c r="AD156" i="29"/>
  <c r="AF156" i="29"/>
  <c r="AH156" i="29"/>
  <c r="AD157" i="29"/>
  <c r="AF157" i="29"/>
  <c r="AH157" i="29"/>
  <c r="AD158" i="29"/>
  <c r="AF158" i="29"/>
  <c r="AH158" i="29"/>
  <c r="AD159" i="29"/>
  <c r="AF159" i="29"/>
  <c r="AH159" i="29"/>
  <c r="AD160" i="29"/>
  <c r="AF160" i="29"/>
  <c r="AH160" i="29"/>
  <c r="AD161" i="29"/>
  <c r="AF161" i="29"/>
  <c r="AH161" i="29"/>
  <c r="AD162" i="29"/>
  <c r="AF162" i="29"/>
  <c r="AH162" i="29"/>
  <c r="AD163" i="29"/>
  <c r="AF163" i="29"/>
  <c r="AH163" i="29"/>
  <c r="AD164" i="29"/>
  <c r="AF164" i="29"/>
  <c r="AH164" i="29"/>
  <c r="AD165" i="29"/>
  <c r="AF165" i="29"/>
  <c r="AH165" i="29"/>
  <c r="AD166" i="29"/>
  <c r="AF166" i="29"/>
  <c r="AH166" i="29"/>
  <c r="AD167" i="29"/>
  <c r="AF167" i="29"/>
  <c r="AH167" i="29"/>
  <c r="AD168" i="29"/>
  <c r="AF168" i="29"/>
  <c r="AH168" i="29"/>
  <c r="AD169" i="29"/>
  <c r="AF169" i="29"/>
  <c r="AH169" i="29"/>
  <c r="AD170" i="29"/>
  <c r="AF170" i="29"/>
  <c r="AH170" i="29"/>
  <c r="AD171" i="29"/>
  <c r="AF171" i="29"/>
  <c r="AH171" i="29"/>
  <c r="AD172" i="29"/>
  <c r="AF172" i="29"/>
  <c r="AH172" i="29"/>
  <c r="AD173" i="29"/>
  <c r="AF173" i="29"/>
  <c r="AH173" i="29"/>
  <c r="AD174" i="29"/>
  <c r="AF174" i="29"/>
  <c r="AH174" i="29"/>
  <c r="AD175" i="29"/>
  <c r="AF175" i="29"/>
  <c r="AH175" i="29"/>
  <c r="AD176" i="29"/>
  <c r="AF176" i="29"/>
  <c r="AH176" i="29"/>
  <c r="AD177" i="29"/>
  <c r="AF177" i="29"/>
  <c r="AH177" i="29"/>
  <c r="AD178" i="29"/>
  <c r="AF178" i="29"/>
  <c r="AH178" i="29"/>
  <c r="AD179" i="29"/>
  <c r="AF179" i="29"/>
  <c r="AH179" i="29"/>
  <c r="AD180" i="29"/>
  <c r="AF180" i="29"/>
  <c r="AH180" i="29"/>
  <c r="AD181" i="29"/>
  <c r="AF181" i="29"/>
  <c r="AH181" i="29"/>
  <c r="AD182" i="29"/>
  <c r="AF182" i="29"/>
  <c r="AH182" i="29"/>
  <c r="AD183" i="29"/>
  <c r="AF183" i="29"/>
  <c r="AH183" i="29"/>
  <c r="AD184" i="29"/>
  <c r="AF184" i="29"/>
  <c r="AH184" i="29"/>
  <c r="AD185" i="29"/>
  <c r="AF185" i="29"/>
  <c r="AH185" i="29"/>
  <c r="AD186" i="29"/>
  <c r="AF186" i="29"/>
  <c r="AH186" i="29"/>
  <c r="AD187" i="29"/>
  <c r="AF187" i="29"/>
  <c r="AH187" i="29"/>
  <c r="AD188" i="29"/>
  <c r="AF188" i="29"/>
  <c r="AH188" i="29"/>
  <c r="AD189" i="29"/>
  <c r="AF189" i="29"/>
  <c r="AH189" i="29"/>
  <c r="AD136" i="29"/>
  <c r="AF136" i="29"/>
  <c r="AH136" i="29"/>
  <c r="AD137" i="29"/>
  <c r="AF137" i="29"/>
  <c r="AH137" i="29"/>
  <c r="AD138" i="29"/>
  <c r="AF138" i="29"/>
  <c r="AH138" i="29"/>
  <c r="AD139" i="29"/>
  <c r="AF139" i="29"/>
  <c r="AH139" i="29"/>
  <c r="AD140" i="29"/>
  <c r="AF140" i="29"/>
  <c r="AH140" i="29"/>
  <c r="AD141" i="29"/>
  <c r="AF141" i="29"/>
  <c r="AH141" i="29"/>
  <c r="AD142" i="29"/>
  <c r="AF142" i="29"/>
  <c r="AH142" i="29"/>
  <c r="AD143" i="29"/>
  <c r="AF143" i="29"/>
  <c r="AH143" i="29"/>
  <c r="AD144" i="29"/>
  <c r="AF144" i="29"/>
  <c r="AH144" i="29"/>
  <c r="AD145" i="29"/>
  <c r="AF145" i="29"/>
  <c r="AH145" i="29"/>
  <c r="AD146" i="29"/>
  <c r="AF146" i="29"/>
  <c r="AH146" i="29"/>
  <c r="AD147" i="29"/>
  <c r="AF147" i="29"/>
  <c r="AH147" i="29"/>
  <c r="AD130" i="29"/>
  <c r="AF130" i="29"/>
  <c r="AH130" i="29"/>
  <c r="AD131" i="29"/>
  <c r="AF131" i="29"/>
  <c r="AH131" i="29"/>
  <c r="AD132" i="29"/>
  <c r="AF132" i="29"/>
  <c r="AH132" i="29"/>
  <c r="AD133" i="29"/>
  <c r="AF133" i="29"/>
  <c r="AH133" i="29"/>
  <c r="AD134" i="29"/>
  <c r="AF134" i="29"/>
  <c r="AH134" i="29"/>
  <c r="AD135" i="29"/>
  <c r="AF135" i="29"/>
  <c r="AH135" i="29"/>
  <c r="W76" i="29" l="1"/>
  <c r="V76" i="29" s="1"/>
  <c r="X76" i="29" s="1"/>
  <c r="Y76" i="29" s="1"/>
  <c r="AI171" i="29"/>
  <c r="AI188" i="29"/>
  <c r="W142" i="29"/>
  <c r="V142" i="29" s="1"/>
  <c r="X142" i="29" s="1"/>
  <c r="Y142" i="29" s="1"/>
  <c r="AU142" i="29" s="1"/>
  <c r="W52" i="29"/>
  <c r="V52" i="29" s="1"/>
  <c r="X52" i="29" s="1"/>
  <c r="Y52" i="29" s="1"/>
  <c r="W46" i="29"/>
  <c r="V46" i="29" s="1"/>
  <c r="X46" i="29" s="1"/>
  <c r="Y46" i="29" s="1"/>
  <c r="AK180" i="29"/>
  <c r="AK171" i="29"/>
  <c r="AK163" i="29"/>
  <c r="AK159" i="29"/>
  <c r="AJ151" i="29"/>
  <c r="AK186" i="29"/>
  <c r="AI133" i="29"/>
  <c r="AI189" i="29"/>
  <c r="AK189" i="29"/>
  <c r="AJ181" i="29"/>
  <c r="AJ176" i="29"/>
  <c r="AK164" i="29"/>
  <c r="AJ135" i="29"/>
  <c r="AK165" i="29"/>
  <c r="AI158" i="29"/>
  <c r="W112" i="29"/>
  <c r="V112" i="29" s="1"/>
  <c r="X112" i="29" s="1"/>
  <c r="Y112" i="29" s="1"/>
  <c r="AI134" i="29"/>
  <c r="AI146" i="29"/>
  <c r="AK181" i="29"/>
  <c r="AK162" i="29"/>
  <c r="AI159" i="29"/>
  <c r="W40" i="29"/>
  <c r="V40" i="29" s="1"/>
  <c r="X40" i="29" s="1"/>
  <c r="Y40" i="29" s="1"/>
  <c r="AJ189" i="29"/>
  <c r="W130" i="29"/>
  <c r="V130" i="29" s="1"/>
  <c r="X130" i="29" s="1"/>
  <c r="Y130" i="29" s="1"/>
  <c r="AU130" i="29" s="1"/>
  <c r="AI147" i="29"/>
  <c r="AJ146" i="29"/>
  <c r="AI183" i="29"/>
  <c r="AJ183" i="29"/>
  <c r="AI177" i="29"/>
  <c r="AK177" i="29"/>
  <c r="AI169" i="29"/>
  <c r="AI162" i="29"/>
  <c r="AI152" i="29"/>
  <c r="W184" i="29"/>
  <c r="V184" i="29" s="1"/>
  <c r="X184" i="29" s="1"/>
  <c r="Y184" i="29" s="1"/>
  <c r="AU184" i="29" s="1"/>
  <c r="W166" i="29"/>
  <c r="V166" i="29" s="1"/>
  <c r="X166" i="29" s="1"/>
  <c r="Y166" i="29" s="1"/>
  <c r="AU166" i="29" s="1"/>
  <c r="W34" i="29"/>
  <c r="V34" i="29" s="1"/>
  <c r="X34" i="29" s="1"/>
  <c r="Y34" i="29" s="1"/>
  <c r="AJ133" i="29"/>
  <c r="AJ147" i="29"/>
  <c r="AJ139" i="29"/>
  <c r="AJ188" i="29"/>
  <c r="W148" i="29"/>
  <c r="V148" i="29" s="1"/>
  <c r="X148" i="29" s="1"/>
  <c r="Y148" i="29" s="1"/>
  <c r="AU148" i="29" s="1"/>
  <c r="AI130" i="29"/>
  <c r="AI166" i="29"/>
  <c r="AI141" i="29"/>
  <c r="AI186" i="29"/>
  <c r="AI181" i="29"/>
  <c r="AI168" i="29"/>
  <c r="AI165" i="29"/>
  <c r="AI180" i="29"/>
  <c r="AJ168" i="29"/>
  <c r="AJ165" i="29"/>
  <c r="AI156" i="29"/>
  <c r="AK158" i="29"/>
  <c r="AJ150" i="29"/>
  <c r="AI176" i="29"/>
  <c r="AJ175" i="29"/>
  <c r="AI163" i="29"/>
  <c r="AJ162" i="29"/>
  <c r="AJ159" i="29"/>
  <c r="AI153" i="29"/>
  <c r="AJ152" i="29"/>
  <c r="AJ141" i="29"/>
  <c r="AJ157" i="29"/>
  <c r="AK131" i="29"/>
  <c r="AK132" i="29" s="1"/>
  <c r="AK147" i="29"/>
  <c r="AJ163" i="29"/>
  <c r="AK187" i="29"/>
  <c r="AK188" i="29"/>
  <c r="W94" i="29"/>
  <c r="V94" i="29" s="1"/>
  <c r="X94" i="29" s="1"/>
  <c r="Y94" i="29" s="1"/>
  <c r="W64" i="29"/>
  <c r="V64" i="29" s="1"/>
  <c r="X64" i="29" s="1"/>
  <c r="Y64" i="29" s="1"/>
  <c r="W136" i="29"/>
  <c r="V136" i="29" s="1"/>
  <c r="X136" i="29" s="1"/>
  <c r="Y136" i="29" s="1"/>
  <c r="AU136" i="29" s="1"/>
  <c r="W106" i="29"/>
  <c r="V106" i="29" s="1"/>
  <c r="X106" i="29" s="1"/>
  <c r="Y106" i="29" s="1"/>
  <c r="AK142" i="29"/>
  <c r="W88" i="29"/>
  <c r="V88" i="29" s="1"/>
  <c r="X88" i="29" s="1"/>
  <c r="Y88" i="29" s="1"/>
  <c r="W58" i="29"/>
  <c r="V58" i="29" s="1"/>
  <c r="X58" i="29" s="1"/>
  <c r="Y58" i="29" s="1"/>
  <c r="AK130" i="29"/>
  <c r="W160" i="29"/>
  <c r="V160" i="29" s="1"/>
  <c r="X160" i="29" s="1"/>
  <c r="Y160" i="29" s="1"/>
  <c r="AU160" i="29" s="1"/>
  <c r="W82" i="29"/>
  <c r="V82" i="29" s="1"/>
  <c r="X82" i="29" s="1"/>
  <c r="Y82" i="29" s="1"/>
  <c r="W100" i="29"/>
  <c r="V100" i="29" s="1"/>
  <c r="X100" i="29" s="1"/>
  <c r="Y100" i="29" s="1"/>
  <c r="W70" i="29"/>
  <c r="AK154" i="29"/>
  <c r="AK155" i="29" s="1"/>
  <c r="W172" i="29"/>
  <c r="V172" i="29" s="1"/>
  <c r="X172" i="29" s="1"/>
  <c r="Y172" i="29" s="1"/>
  <c r="AU172" i="29" s="1"/>
  <c r="AK143" i="29"/>
  <c r="AK161" i="29"/>
  <c r="W118" i="29"/>
  <c r="V118" i="29" s="1"/>
  <c r="X118" i="29" s="1"/>
  <c r="Y118" i="29" s="1"/>
  <c r="AI185" i="29"/>
  <c r="AI184" i="29"/>
  <c r="AJ184" i="29" s="1"/>
  <c r="AJ186" i="29"/>
  <c r="AK185" i="29"/>
  <c r="AI173" i="29"/>
  <c r="AI167" i="29"/>
  <c r="AK167" i="29"/>
  <c r="AJ160" i="29"/>
  <c r="AJ161" i="29" s="1"/>
  <c r="AI155" i="29"/>
  <c r="AI149" i="29"/>
  <c r="AK149" i="29" s="1"/>
  <c r="AI144" i="29"/>
  <c r="AI143" i="29"/>
  <c r="AI142" i="29"/>
  <c r="AJ142" i="29"/>
  <c r="AI138" i="29"/>
  <c r="AI137" i="29"/>
  <c r="AK133" i="29"/>
  <c r="AI132" i="29"/>
  <c r="W178" i="29"/>
  <c r="W154" i="29"/>
  <c r="V154" i="29" s="1"/>
  <c r="X154" i="29" s="1"/>
  <c r="Y154" i="29" s="1"/>
  <c r="AU154" i="29" s="1"/>
  <c r="W124" i="29"/>
  <c r="V124" i="29" s="1"/>
  <c r="X124" i="29" s="1"/>
  <c r="Y124" i="29" s="1"/>
  <c r="AJ145" i="29"/>
  <c r="AK139" i="29"/>
  <c r="AI136" i="29"/>
  <c r="AJ136" i="29" s="1"/>
  <c r="AJ137" i="29" s="1"/>
  <c r="AJ187" i="29"/>
  <c r="AI175" i="29"/>
  <c r="AJ171" i="29"/>
  <c r="AJ169" i="29"/>
  <c r="AI157" i="29"/>
  <c r="AI150" i="29"/>
  <c r="AI148" i="29"/>
  <c r="AJ148" i="29" s="1"/>
  <c r="AJ177" i="29"/>
  <c r="AK160" i="29"/>
  <c r="AI187" i="29"/>
  <c r="AI179" i="29"/>
  <c r="AK174" i="29"/>
  <c r="AJ170" i="29"/>
  <c r="AJ164" i="29"/>
  <c r="AK156" i="29"/>
  <c r="AJ153" i="29"/>
  <c r="AI135" i="29"/>
  <c r="AI145" i="29"/>
  <c r="AI139" i="29"/>
  <c r="AJ182" i="29"/>
  <c r="AK176" i="29"/>
  <c r="AK168" i="29"/>
  <c r="AJ158" i="29"/>
  <c r="AJ156" i="29"/>
  <c r="AK151" i="29"/>
  <c r="AI131" i="29"/>
  <c r="AJ134" i="29"/>
  <c r="AK146" i="29"/>
  <c r="AK140" i="29"/>
  <c r="AI182" i="29"/>
  <c r="AJ180" i="29"/>
  <c r="AI174" i="29"/>
  <c r="AI164" i="29"/>
  <c r="AI160" i="29"/>
  <c r="AJ154" i="29"/>
  <c r="AI140" i="29"/>
  <c r="AI178" i="29"/>
  <c r="AI172" i="29"/>
  <c r="AJ172" i="29" s="1"/>
  <c r="AJ173" i="29" s="1"/>
  <c r="AI170" i="29"/>
  <c r="AI161" i="29"/>
  <c r="AI154" i="29"/>
  <c r="AI151" i="29"/>
  <c r="AJ178" i="29"/>
  <c r="AJ179" i="29" s="1"/>
  <c r="AK152" i="29"/>
  <c r="AK148" i="29"/>
  <c r="AK169" i="29"/>
  <c r="AK183" i="29"/>
  <c r="AJ174" i="29"/>
  <c r="AK170" i="29"/>
  <c r="AK166" i="29"/>
  <c r="AK157" i="29"/>
  <c r="AK182" i="29"/>
  <c r="AK184" i="29"/>
  <c r="AK175" i="29"/>
  <c r="AJ166" i="29"/>
  <c r="AK153" i="29"/>
  <c r="AK150" i="29"/>
  <c r="AK144" i="29"/>
  <c r="AK145" i="29"/>
  <c r="AJ140" i="29"/>
  <c r="AK141" i="29"/>
  <c r="AJ130" i="29"/>
  <c r="AJ131" i="29" s="1"/>
  <c r="AJ132" i="29" s="1"/>
  <c r="AK135" i="29"/>
  <c r="AK134" i="29"/>
  <c r="AR142" i="29" l="1"/>
  <c r="AR148" i="29"/>
  <c r="AR130" i="29"/>
  <c r="AR154" i="29"/>
  <c r="AR160" i="29"/>
  <c r="AR166" i="29"/>
  <c r="AR136" i="29"/>
  <c r="AR172" i="29"/>
  <c r="AR184" i="29"/>
  <c r="AR178" i="29"/>
  <c r="AK179" i="29"/>
  <c r="AK172" i="29"/>
  <c r="AS172" i="29" s="1"/>
  <c r="AT172" i="29" s="1"/>
  <c r="AK173" i="29"/>
  <c r="AS130" i="29"/>
  <c r="AT130" i="29" s="1"/>
  <c r="AK178" i="29"/>
  <c r="V70" i="29"/>
  <c r="X70" i="29" s="1"/>
  <c r="Y70" i="29" s="1"/>
  <c r="AJ144" i="29"/>
  <c r="AJ138" i="29"/>
  <c r="AJ185" i="29"/>
  <c r="AP184" i="29" s="1"/>
  <c r="AQ184" i="29" s="1"/>
  <c r="AS184" i="29"/>
  <c r="AT184" i="29" s="1"/>
  <c r="AP178" i="29"/>
  <c r="AQ178" i="29" s="1"/>
  <c r="AP172" i="29"/>
  <c r="AQ172" i="29" s="1"/>
  <c r="AJ167" i="29"/>
  <c r="AP166" i="29" s="1"/>
  <c r="AQ166" i="29" s="1"/>
  <c r="AS166" i="29"/>
  <c r="AT166" i="29" s="1"/>
  <c r="AP160" i="29"/>
  <c r="AQ160" i="29" s="1"/>
  <c r="AS160" i="29"/>
  <c r="AT160" i="29" s="1"/>
  <c r="AS154" i="29"/>
  <c r="AT154" i="29" s="1"/>
  <c r="AJ155" i="29"/>
  <c r="AP154" i="29" s="1"/>
  <c r="AQ154" i="29" s="1"/>
  <c r="AJ149" i="29"/>
  <c r="AP148" i="29" s="1"/>
  <c r="AQ148" i="29" s="1"/>
  <c r="AS148" i="29"/>
  <c r="AT148" i="29" s="1"/>
  <c r="AJ143" i="29"/>
  <c r="AP142" i="29" s="1"/>
  <c r="AQ142" i="29" s="1"/>
  <c r="AS142" i="29"/>
  <c r="AT142" i="29" s="1"/>
  <c r="AK136" i="29"/>
  <c r="AK137" i="29" s="1"/>
  <c r="AK138" i="29" s="1"/>
  <c r="AP136" i="29"/>
  <c r="AQ136" i="29" s="1"/>
  <c r="AP130" i="29"/>
  <c r="AQ130" i="29" s="1"/>
  <c r="V178" i="29"/>
  <c r="X178" i="29" s="1"/>
  <c r="Y178" i="29" s="1"/>
  <c r="AU178" i="29" s="1"/>
  <c r="AV172" i="29" l="1"/>
  <c r="AS178" i="29"/>
  <c r="AT178" i="29" s="1"/>
  <c r="AV178" i="29" s="1"/>
  <c r="AV130" i="29"/>
  <c r="AV160" i="29"/>
  <c r="AV184" i="29"/>
  <c r="AV166" i="29"/>
  <c r="AV154" i="29"/>
  <c r="AV148" i="29"/>
  <c r="AV142" i="29"/>
  <c r="AS136" i="29"/>
  <c r="AT136" i="29" s="1"/>
  <c r="AV136" i="29" s="1"/>
  <c r="K124" i="29" l="1"/>
  <c r="B344" i="30"/>
  <c r="K118" i="29"/>
  <c r="B327" i="30"/>
  <c r="K112" i="29"/>
  <c r="B310" i="30"/>
  <c r="K106" i="29"/>
  <c r="B293" i="30"/>
  <c r="K100" i="29"/>
  <c r="B276" i="30"/>
  <c r="AH129" i="29" l="1"/>
  <c r="AF129" i="29"/>
  <c r="AD129" i="29"/>
  <c r="AH128" i="29"/>
  <c r="AF128" i="29"/>
  <c r="AD128" i="29"/>
  <c r="AH127" i="29"/>
  <c r="AF127" i="29"/>
  <c r="AD127" i="29"/>
  <c r="AH126" i="29"/>
  <c r="AF126" i="29"/>
  <c r="AD126" i="29"/>
  <c r="AH125" i="29"/>
  <c r="AF125" i="29"/>
  <c r="AD125" i="29"/>
  <c r="AH124" i="29"/>
  <c r="AF124" i="29"/>
  <c r="AD124" i="29"/>
  <c r="AO124" i="29"/>
  <c r="AH123" i="29"/>
  <c r="AF123" i="29"/>
  <c r="AD123" i="29"/>
  <c r="AH122" i="29"/>
  <c r="AF122" i="29"/>
  <c r="AD122" i="29"/>
  <c r="AH121" i="29"/>
  <c r="AF121" i="29"/>
  <c r="AD121" i="29"/>
  <c r="AH120" i="29"/>
  <c r="AF120" i="29"/>
  <c r="AD120" i="29"/>
  <c r="AH119" i="29"/>
  <c r="AF119" i="29"/>
  <c r="AD119" i="29"/>
  <c r="AH118" i="29"/>
  <c r="AF118" i="29"/>
  <c r="AD118" i="29"/>
  <c r="AO118" i="29"/>
  <c r="AH117" i="29"/>
  <c r="AF117" i="29"/>
  <c r="AD117" i="29"/>
  <c r="AH116" i="29"/>
  <c r="AF116" i="29"/>
  <c r="AD116" i="29"/>
  <c r="AH115" i="29"/>
  <c r="AF115" i="29"/>
  <c r="AD115" i="29"/>
  <c r="AH114" i="29"/>
  <c r="AF114" i="29"/>
  <c r="AD114" i="29"/>
  <c r="AH113" i="29"/>
  <c r="AF113" i="29"/>
  <c r="AD113" i="29"/>
  <c r="AH112" i="29"/>
  <c r="AF112" i="29"/>
  <c r="AD112" i="29"/>
  <c r="AO112" i="29"/>
  <c r="AH111" i="29"/>
  <c r="AF111" i="29"/>
  <c r="AD111" i="29"/>
  <c r="AH110" i="29"/>
  <c r="AF110" i="29"/>
  <c r="AD110" i="29"/>
  <c r="AH109" i="29"/>
  <c r="AF109" i="29"/>
  <c r="AD109" i="29"/>
  <c r="AH108" i="29"/>
  <c r="AF108" i="29"/>
  <c r="AD108" i="29"/>
  <c r="AH107" i="29"/>
  <c r="AF107" i="29"/>
  <c r="AD107" i="29"/>
  <c r="AH106" i="29"/>
  <c r="AF106" i="29"/>
  <c r="AD106" i="29"/>
  <c r="AO106" i="29"/>
  <c r="AH105" i="29"/>
  <c r="AF105" i="29"/>
  <c r="AD105" i="29"/>
  <c r="AH104" i="29"/>
  <c r="AF104" i="29"/>
  <c r="AD104" i="29"/>
  <c r="AH103" i="29"/>
  <c r="AF103" i="29"/>
  <c r="AD103" i="29"/>
  <c r="AH102" i="29"/>
  <c r="AF102" i="29"/>
  <c r="AD102" i="29"/>
  <c r="AH101" i="29"/>
  <c r="AF101" i="29"/>
  <c r="AD101" i="29"/>
  <c r="AH100" i="29"/>
  <c r="AF100" i="29"/>
  <c r="AD100" i="29"/>
  <c r="AO100" i="29"/>
  <c r="AI111" i="29" l="1"/>
  <c r="AK103" i="29"/>
  <c r="AK122" i="29"/>
  <c r="AJ127" i="29"/>
  <c r="AI110" i="29"/>
  <c r="AI115" i="29"/>
  <c r="AI129" i="29"/>
  <c r="AK129" i="29"/>
  <c r="AI117" i="29"/>
  <c r="AK121" i="29"/>
  <c r="AK104" i="29"/>
  <c r="AK109" i="29"/>
  <c r="AI122" i="29"/>
  <c r="AI123" i="29"/>
  <c r="AI116" i="29"/>
  <c r="AI105" i="29"/>
  <c r="AJ110" i="29"/>
  <c r="AK110" i="29"/>
  <c r="AK120" i="29"/>
  <c r="AK105" i="29"/>
  <c r="AK115" i="29"/>
  <c r="AJ123" i="29"/>
  <c r="AK123" i="29"/>
  <c r="AI118" i="29"/>
  <c r="AI119" i="29"/>
  <c r="AK119" i="29"/>
  <c r="AK118" i="29"/>
  <c r="AI125" i="29"/>
  <c r="AI124" i="29"/>
  <c r="AK125" i="29"/>
  <c r="AK126" i="29" s="1"/>
  <c r="AK124" i="29"/>
  <c r="AK112" i="29"/>
  <c r="AK113" i="29"/>
  <c r="AI106" i="29"/>
  <c r="AK106" i="29"/>
  <c r="AJ106" i="29"/>
  <c r="AJ102" i="29"/>
  <c r="AK102" i="29"/>
  <c r="AI100" i="29"/>
  <c r="AJ100" i="29" s="1"/>
  <c r="AJ101" i="29" s="1"/>
  <c r="AI127" i="29"/>
  <c r="AI101" i="29"/>
  <c r="AJ103" i="29"/>
  <c r="AI113" i="29"/>
  <c r="AI128" i="29"/>
  <c r="AI120" i="29"/>
  <c r="AI126" i="29"/>
  <c r="AJ117" i="29"/>
  <c r="AI112" i="29"/>
  <c r="AJ112" i="29" s="1"/>
  <c r="AJ124" i="29"/>
  <c r="AI104" i="29"/>
  <c r="AI107" i="29"/>
  <c r="AK107" i="29" s="1"/>
  <c r="AK108" i="29" s="1"/>
  <c r="AK111" i="29"/>
  <c r="AJ114" i="29"/>
  <c r="AK114" i="29"/>
  <c r="AI114" i="29"/>
  <c r="AJ115" i="29"/>
  <c r="AJ118" i="29"/>
  <c r="AJ119" i="29" s="1"/>
  <c r="AK127" i="29"/>
  <c r="AI109" i="29"/>
  <c r="AJ125" i="29"/>
  <c r="AI102" i="29"/>
  <c r="AI108" i="29"/>
  <c r="AJ121" i="29"/>
  <c r="AJ129" i="29"/>
  <c r="AI103" i="29"/>
  <c r="AJ113" i="29"/>
  <c r="AI121" i="29"/>
  <c r="AU100" i="29"/>
  <c r="AU124" i="29"/>
  <c r="AU118" i="29"/>
  <c r="AR106" i="29"/>
  <c r="AU106" i="29"/>
  <c r="AJ128" i="29"/>
  <c r="AK128" i="29"/>
  <c r="AR118" i="29"/>
  <c r="AJ122" i="29"/>
  <c r="AJ120" i="29"/>
  <c r="AR112" i="29"/>
  <c r="AU112" i="29"/>
  <c r="AK117" i="29"/>
  <c r="AJ116" i="29"/>
  <c r="AK116" i="29"/>
  <c r="AJ109" i="29"/>
  <c r="AJ108" i="29"/>
  <c r="AJ107" i="29"/>
  <c r="AJ111" i="29"/>
  <c r="AR100" i="29"/>
  <c r="AJ105" i="29"/>
  <c r="AJ104" i="29"/>
  <c r="AJ126" i="29" l="1"/>
  <c r="AP118" i="29"/>
  <c r="AQ118" i="29" s="1"/>
  <c r="AS118" i="29"/>
  <c r="AT118" i="29" s="1"/>
  <c r="AP124" i="29"/>
  <c r="AQ124" i="29" s="1"/>
  <c r="AS124" i="29"/>
  <c r="AT124" i="29" s="1"/>
  <c r="AP112" i="29"/>
  <c r="AQ112" i="29" s="1"/>
  <c r="AS112" i="29"/>
  <c r="AT112" i="29" s="1"/>
  <c r="AP106" i="29"/>
  <c r="AQ106" i="29" s="1"/>
  <c r="AS106" i="29"/>
  <c r="AT106" i="29" s="1"/>
  <c r="AK100" i="29"/>
  <c r="AK101" i="29"/>
  <c r="AP100" i="29"/>
  <c r="AQ100" i="29" s="1"/>
  <c r="AR124" i="29"/>
  <c r="AD94" i="29"/>
  <c r="AD95" i="29"/>
  <c r="AD96" i="29"/>
  <c r="AD97" i="29"/>
  <c r="K94" i="29"/>
  <c r="B259" i="30"/>
  <c r="K88" i="29"/>
  <c r="B242" i="30"/>
  <c r="K82" i="29"/>
  <c r="B225" i="30"/>
  <c r="K76" i="29"/>
  <c r="B209" i="30"/>
  <c r="K70" i="29"/>
  <c r="B192" i="30"/>
  <c r="B175" i="30"/>
  <c r="B158" i="30"/>
  <c r="B141" i="30"/>
  <c r="B124" i="30"/>
  <c r="K64" i="29"/>
  <c r="K58" i="29"/>
  <c r="K52" i="29"/>
  <c r="K46" i="29"/>
  <c r="AD17" i="29"/>
  <c r="AD18" i="29"/>
  <c r="AH99" i="29"/>
  <c r="AF99" i="29"/>
  <c r="AD99" i="29"/>
  <c r="AH98" i="29"/>
  <c r="AF98" i="29"/>
  <c r="AD98" i="29"/>
  <c r="AH97" i="29"/>
  <c r="AF97" i="29"/>
  <c r="AH96" i="29"/>
  <c r="AF96" i="29"/>
  <c r="AH95" i="29"/>
  <c r="AF95" i="29"/>
  <c r="AH94" i="29"/>
  <c r="AF94" i="29"/>
  <c r="AO94" i="29"/>
  <c r="AH93" i="29"/>
  <c r="AF93" i="29"/>
  <c r="AD93" i="29"/>
  <c r="AH92" i="29"/>
  <c r="AF92" i="29"/>
  <c r="AD92" i="29"/>
  <c r="AH91" i="29"/>
  <c r="AF91" i="29"/>
  <c r="AD91" i="29"/>
  <c r="AH90" i="29"/>
  <c r="AF90" i="29"/>
  <c r="AD90" i="29"/>
  <c r="AH89" i="29"/>
  <c r="AF89" i="29"/>
  <c r="AD89" i="29"/>
  <c r="AH88" i="29"/>
  <c r="AF88" i="29"/>
  <c r="AD88" i="29"/>
  <c r="AO88" i="29"/>
  <c r="AH87" i="29"/>
  <c r="AF87" i="29"/>
  <c r="AD87" i="29"/>
  <c r="AH86" i="29"/>
  <c r="AF86" i="29"/>
  <c r="AD86" i="29"/>
  <c r="AH85" i="29"/>
  <c r="AF85" i="29"/>
  <c r="AD85" i="29"/>
  <c r="AH84" i="29"/>
  <c r="AF84" i="29"/>
  <c r="AD84" i="29"/>
  <c r="AH83" i="29"/>
  <c r="AF83" i="29"/>
  <c r="AD83" i="29"/>
  <c r="AH82" i="29"/>
  <c r="AF82" i="29"/>
  <c r="AD82" i="29"/>
  <c r="AO82" i="29"/>
  <c r="AH81" i="29"/>
  <c r="AF81" i="29"/>
  <c r="AD81" i="29"/>
  <c r="AH80" i="29"/>
  <c r="AF80" i="29"/>
  <c r="AD80" i="29"/>
  <c r="AH79" i="29"/>
  <c r="AF79" i="29"/>
  <c r="AD79" i="29"/>
  <c r="AH78" i="29"/>
  <c r="AF78" i="29"/>
  <c r="AD78" i="29"/>
  <c r="AH77" i="29"/>
  <c r="AF77" i="29"/>
  <c r="AD77" i="29"/>
  <c r="AH76" i="29"/>
  <c r="AF76" i="29"/>
  <c r="AD76" i="29"/>
  <c r="AO76" i="29"/>
  <c r="AH75" i="29"/>
  <c r="AF75" i="29"/>
  <c r="AD75" i="29"/>
  <c r="AH74" i="29"/>
  <c r="AF74" i="29"/>
  <c r="AD74" i="29"/>
  <c r="AH73" i="29"/>
  <c r="AF73" i="29"/>
  <c r="AD73" i="29"/>
  <c r="AH72" i="29"/>
  <c r="AF72" i="29"/>
  <c r="AD72" i="29"/>
  <c r="AH71" i="29"/>
  <c r="AF71" i="29"/>
  <c r="AD71" i="29"/>
  <c r="AH70" i="29"/>
  <c r="AF70" i="29"/>
  <c r="AD70" i="29"/>
  <c r="AO70" i="29"/>
  <c r="K40" i="29"/>
  <c r="K34" i="29"/>
  <c r="K28" i="29"/>
  <c r="K22" i="29"/>
  <c r="B107" i="30"/>
  <c r="B90" i="30"/>
  <c r="B73" i="30"/>
  <c r="K16" i="29"/>
  <c r="B56" i="30"/>
  <c r="B39" i="30"/>
  <c r="B21" i="30"/>
  <c r="AI96" i="29" l="1"/>
  <c r="AI75" i="29"/>
  <c r="AI80" i="29"/>
  <c r="AI99" i="29"/>
  <c r="AK77" i="29"/>
  <c r="AK81" i="29"/>
  <c r="AI81" i="29"/>
  <c r="AK86" i="29"/>
  <c r="AI86" i="29"/>
  <c r="AK91" i="29"/>
  <c r="AK97" i="29"/>
  <c r="AK87" i="29"/>
  <c r="AK92" i="29"/>
  <c r="AK71" i="29"/>
  <c r="AK96" i="29"/>
  <c r="AI74" i="29"/>
  <c r="AI84" i="29"/>
  <c r="AI73" i="29"/>
  <c r="AK79" i="29"/>
  <c r="AK84" i="29"/>
  <c r="AI93" i="29"/>
  <c r="AK80" i="29"/>
  <c r="AK85" i="29"/>
  <c r="AJ99" i="29"/>
  <c r="AK99" i="29"/>
  <c r="AS100" i="29"/>
  <c r="AT100" i="29" s="1"/>
  <c r="AV100" i="29" s="1"/>
  <c r="AK93" i="29"/>
  <c r="AK78" i="29"/>
  <c r="AK98" i="29"/>
  <c r="AV112" i="29"/>
  <c r="AV106" i="29"/>
  <c r="AV118" i="29"/>
  <c r="AV124" i="29"/>
  <c r="AI95" i="29"/>
  <c r="AI94" i="29"/>
  <c r="AK94" i="29"/>
  <c r="AK95" i="29" s="1"/>
  <c r="AK88" i="29"/>
  <c r="AK90" i="29" s="1"/>
  <c r="AK82" i="29"/>
  <c r="AI71" i="29"/>
  <c r="AI85" i="29"/>
  <c r="AI70" i="29"/>
  <c r="AK74" i="29"/>
  <c r="AI88" i="29"/>
  <c r="AJ88" i="29" s="1"/>
  <c r="AK72" i="29"/>
  <c r="AI87" i="29"/>
  <c r="AJ75" i="29"/>
  <c r="AJ80" i="29"/>
  <c r="AI82" i="29"/>
  <c r="AI97" i="29"/>
  <c r="AK73" i="29"/>
  <c r="AI72" i="29"/>
  <c r="AI76" i="29"/>
  <c r="AJ76" i="29" s="1"/>
  <c r="AI78" i="29"/>
  <c r="AI90" i="29"/>
  <c r="AJ92" i="29"/>
  <c r="AI98" i="29"/>
  <c r="AK75" i="29"/>
  <c r="AJ73" i="29"/>
  <c r="AI79" i="29"/>
  <c r="AJ82" i="29"/>
  <c r="AK76" i="29"/>
  <c r="AJ86" i="29"/>
  <c r="AI77" i="29"/>
  <c r="AI83" i="29"/>
  <c r="AK83" i="29" s="1"/>
  <c r="AI91" i="29"/>
  <c r="AK70" i="29"/>
  <c r="AI89" i="29"/>
  <c r="AI92" i="29"/>
  <c r="AJ96" i="29"/>
  <c r="AJ94" i="29"/>
  <c r="AR94" i="29"/>
  <c r="AR88" i="29"/>
  <c r="AU76" i="29"/>
  <c r="AU70" i="29"/>
  <c r="AJ98" i="29"/>
  <c r="AJ97" i="29"/>
  <c r="AJ91" i="29"/>
  <c r="AJ93" i="29"/>
  <c r="AR82" i="29"/>
  <c r="AU82" i="29"/>
  <c r="AJ85" i="29"/>
  <c r="AJ84" i="29"/>
  <c r="AJ87" i="29"/>
  <c r="AJ79" i="29"/>
  <c r="AJ78" i="29"/>
  <c r="AJ77" i="29"/>
  <c r="AJ81" i="29"/>
  <c r="AJ71" i="29"/>
  <c r="AJ70" i="29"/>
  <c r="AJ74" i="29"/>
  <c r="AS82" i="29" l="1"/>
  <c r="AT82" i="29" s="1"/>
  <c r="AJ72" i="29"/>
  <c r="AJ95" i="29"/>
  <c r="AP94" i="29" s="1"/>
  <c r="AQ94" i="29" s="1"/>
  <c r="AK89" i="29"/>
  <c r="AS88" i="29" s="1"/>
  <c r="AT88" i="29" s="1"/>
  <c r="AJ89" i="29"/>
  <c r="AJ90" i="29" s="1"/>
  <c r="AJ83" i="29"/>
  <c r="AP82" i="29" s="1"/>
  <c r="AQ82" i="29" s="1"/>
  <c r="AS76" i="29"/>
  <c r="AT76" i="29" s="1"/>
  <c r="AP76" i="29"/>
  <c r="AQ76" i="29" s="1"/>
  <c r="AP70" i="29"/>
  <c r="AQ70" i="29" s="1"/>
  <c r="AS70" i="29"/>
  <c r="AT70" i="29" s="1"/>
  <c r="AS94" i="29"/>
  <c r="AT94" i="29" s="1"/>
  <c r="AU94" i="29"/>
  <c r="AU88" i="29"/>
  <c r="AR76" i="29"/>
  <c r="AR70" i="29"/>
  <c r="AV82" i="29" l="1"/>
  <c r="AV94" i="29"/>
  <c r="AP88" i="29"/>
  <c r="AQ88" i="29" s="1"/>
  <c r="AV88" i="29" s="1"/>
  <c r="AV76" i="29"/>
  <c r="AV70" i="29"/>
  <c r="C10" i="7" l="1"/>
  <c r="C11" i="14" s="1"/>
  <c r="C11" i="7"/>
  <c r="C12" i="14" s="1"/>
  <c r="C12" i="7"/>
  <c r="B69" i="23" s="1"/>
  <c r="C13" i="7"/>
  <c r="B70" i="23" s="1"/>
  <c r="C9" i="7"/>
  <c r="C10" i="14" s="1"/>
  <c r="C13" i="14" l="1"/>
  <c r="B66" i="23"/>
  <c r="B68" i="23"/>
  <c r="B67" i="23"/>
  <c r="C14" i="14"/>
  <c r="I12" i="14" l="1"/>
  <c r="I13" i="14"/>
  <c r="I10" i="14" l="1"/>
  <c r="AF11" i="29" l="1"/>
  <c r="AF12" i="29"/>
  <c r="AF13" i="29"/>
  <c r="AF14" i="29"/>
  <c r="AF15" i="29"/>
  <c r="AF16" i="29"/>
  <c r="AF17" i="29"/>
  <c r="AF18" i="29"/>
  <c r="AF19" i="29"/>
  <c r="AF20" i="29"/>
  <c r="AF21" i="29"/>
  <c r="AF22" i="29"/>
  <c r="AF23" i="29"/>
  <c r="AF24" i="29"/>
  <c r="AF25" i="29"/>
  <c r="AF26" i="29"/>
  <c r="AF27" i="29"/>
  <c r="AF28" i="29"/>
  <c r="AF29" i="29"/>
  <c r="AF30" i="29"/>
  <c r="AF31" i="29"/>
  <c r="AF32" i="29"/>
  <c r="AF33" i="29"/>
  <c r="AF34" i="29"/>
  <c r="AF35" i="29"/>
  <c r="AF36" i="29"/>
  <c r="AF37" i="29"/>
  <c r="AF38" i="29"/>
  <c r="AF39" i="29"/>
  <c r="AF40" i="29"/>
  <c r="AF41" i="29"/>
  <c r="AF42" i="29"/>
  <c r="AF43" i="29"/>
  <c r="AF44" i="29"/>
  <c r="AF45" i="29"/>
  <c r="AF46" i="29"/>
  <c r="AF47" i="29"/>
  <c r="AF48" i="29"/>
  <c r="AF49" i="29"/>
  <c r="AF50" i="29"/>
  <c r="AF51" i="29"/>
  <c r="AF52" i="29"/>
  <c r="AF53" i="29"/>
  <c r="AF54" i="29"/>
  <c r="AF55" i="29"/>
  <c r="AF56" i="29"/>
  <c r="AF57" i="29"/>
  <c r="AF58" i="29"/>
  <c r="AF59" i="29"/>
  <c r="AF60" i="29"/>
  <c r="AF61" i="29"/>
  <c r="AF62" i="29"/>
  <c r="AF63" i="29"/>
  <c r="AF64" i="29"/>
  <c r="AF65" i="29"/>
  <c r="AF66" i="29"/>
  <c r="AF67" i="29"/>
  <c r="AF68" i="29"/>
  <c r="AF69" i="29"/>
  <c r="AF10" i="29"/>
  <c r="AH10" i="29"/>
  <c r="AD11" i="29" l="1"/>
  <c r="U16" i="29" l="1"/>
  <c r="U22" i="29"/>
  <c r="U28" i="29"/>
  <c r="U10" i="29"/>
  <c r="S16" i="29"/>
  <c r="S22" i="29"/>
  <c r="S28" i="29"/>
  <c r="S10" i="29"/>
  <c r="Q16" i="29"/>
  <c r="Q22" i="29"/>
  <c r="Q28" i="29"/>
  <c r="Q10" i="29"/>
  <c r="AH11" i="29"/>
  <c r="AH12" i="29"/>
  <c r="AH13" i="29"/>
  <c r="AI13" i="29" s="1"/>
  <c r="AH14" i="29"/>
  <c r="AI14" i="29" s="1"/>
  <c r="AH15" i="29"/>
  <c r="AI15" i="29" s="1"/>
  <c r="AH16" i="29"/>
  <c r="AH17" i="29"/>
  <c r="AI17" i="29" s="1"/>
  <c r="AH18" i="29"/>
  <c r="AH19" i="29"/>
  <c r="AI19" i="29" s="1"/>
  <c r="AH20" i="29"/>
  <c r="AI20" i="29" s="1"/>
  <c r="AH21" i="29"/>
  <c r="AI21" i="29" s="1"/>
  <c r="AH22" i="29"/>
  <c r="AH23" i="29"/>
  <c r="AI23" i="29" s="1"/>
  <c r="AH24" i="29"/>
  <c r="AI24" i="29" s="1"/>
  <c r="AH25" i="29"/>
  <c r="AI25" i="29" s="1"/>
  <c r="AH26" i="29"/>
  <c r="AI26" i="29" s="1"/>
  <c r="AH27" i="29"/>
  <c r="AI27" i="29" s="1"/>
  <c r="AH28" i="29"/>
  <c r="AI28" i="29" s="1"/>
  <c r="AH29" i="29"/>
  <c r="AI29" i="29" s="1"/>
  <c r="AH30" i="29"/>
  <c r="AI30" i="29" s="1"/>
  <c r="AH31" i="29"/>
  <c r="AI31" i="29" s="1"/>
  <c r="AH32" i="29"/>
  <c r="AI32" i="29" s="1"/>
  <c r="AH33" i="29"/>
  <c r="AI33" i="29" s="1"/>
  <c r="AH34" i="29"/>
  <c r="AI34" i="29" s="1"/>
  <c r="AH35" i="29"/>
  <c r="AI35" i="29" s="1"/>
  <c r="AH36" i="29"/>
  <c r="AI36" i="29" s="1"/>
  <c r="AH37" i="29"/>
  <c r="AI37" i="29" s="1"/>
  <c r="AH38" i="29"/>
  <c r="AI38" i="29" s="1"/>
  <c r="AH39" i="29"/>
  <c r="AI39" i="29" s="1"/>
  <c r="AH40" i="29"/>
  <c r="AI40" i="29" s="1"/>
  <c r="AH41" i="29"/>
  <c r="AI41" i="29" s="1"/>
  <c r="AH42" i="29"/>
  <c r="AI42" i="29" s="1"/>
  <c r="AH43" i="29"/>
  <c r="AI43" i="29" s="1"/>
  <c r="AH44" i="29"/>
  <c r="AI44" i="29" s="1"/>
  <c r="AH45" i="29"/>
  <c r="AI45" i="29" s="1"/>
  <c r="AH46" i="29"/>
  <c r="AI46" i="29" s="1"/>
  <c r="AH47" i="29"/>
  <c r="AI47" i="29" s="1"/>
  <c r="AH48" i="29"/>
  <c r="AI48" i="29" s="1"/>
  <c r="AH49" i="29"/>
  <c r="AI49" i="29" s="1"/>
  <c r="AH50" i="29"/>
  <c r="AI50" i="29" s="1"/>
  <c r="AH51" i="29"/>
  <c r="AI51" i="29" s="1"/>
  <c r="AH52" i="29"/>
  <c r="AI52" i="29" s="1"/>
  <c r="AH53" i="29"/>
  <c r="AI53" i="29" s="1"/>
  <c r="AH54" i="29"/>
  <c r="AI54" i="29" s="1"/>
  <c r="AH55" i="29"/>
  <c r="AI55" i="29" s="1"/>
  <c r="AH56" i="29"/>
  <c r="AI56" i="29" s="1"/>
  <c r="AH57" i="29"/>
  <c r="AI57" i="29" s="1"/>
  <c r="AH58" i="29"/>
  <c r="AI58" i="29" s="1"/>
  <c r="AH59" i="29"/>
  <c r="AI59" i="29" s="1"/>
  <c r="AH60" i="29"/>
  <c r="AI60" i="29" s="1"/>
  <c r="AH61" i="29"/>
  <c r="AI61" i="29" s="1"/>
  <c r="AH62" i="29"/>
  <c r="AI62" i="29" s="1"/>
  <c r="AH63" i="29"/>
  <c r="AI63" i="29" s="1"/>
  <c r="AH64" i="29"/>
  <c r="AI64" i="29" s="1"/>
  <c r="AH65" i="29"/>
  <c r="AI65" i="29" s="1"/>
  <c r="AH66" i="29"/>
  <c r="AI66" i="29" s="1"/>
  <c r="AH67" i="29"/>
  <c r="AI67" i="29" s="1"/>
  <c r="AH68" i="29"/>
  <c r="AI68" i="29" s="1"/>
  <c r="AH69" i="29"/>
  <c r="AI69" i="29" s="1"/>
  <c r="AD12" i="29"/>
  <c r="AD13" i="29"/>
  <c r="AD14" i="29"/>
  <c r="AD15" i="29"/>
  <c r="AD19" i="29"/>
  <c r="AD20" i="29"/>
  <c r="AD21" i="29"/>
  <c r="AD22" i="29"/>
  <c r="AD23" i="29"/>
  <c r="AD24" i="29"/>
  <c r="AD25" i="29"/>
  <c r="AD26" i="29"/>
  <c r="AD27" i="29"/>
  <c r="AD28" i="29"/>
  <c r="AD29" i="29"/>
  <c r="AD30" i="29"/>
  <c r="AD31" i="29"/>
  <c r="AD32" i="29"/>
  <c r="AD33" i="29"/>
  <c r="AD34" i="29"/>
  <c r="AD35" i="29"/>
  <c r="AD36" i="29"/>
  <c r="AD37" i="29"/>
  <c r="AD38" i="29"/>
  <c r="AD39" i="29"/>
  <c r="AD40" i="29"/>
  <c r="AD41" i="29"/>
  <c r="AD42" i="29"/>
  <c r="AD43" i="29"/>
  <c r="AD44" i="29"/>
  <c r="AD45" i="29"/>
  <c r="AD46" i="29"/>
  <c r="AD47" i="29"/>
  <c r="AD48" i="29"/>
  <c r="AD49" i="29"/>
  <c r="AD50" i="29"/>
  <c r="AD51" i="29"/>
  <c r="AD52" i="29"/>
  <c r="AD53" i="29"/>
  <c r="AD54" i="29"/>
  <c r="AD55" i="29"/>
  <c r="AD56" i="29"/>
  <c r="AD57" i="29"/>
  <c r="AD58" i="29"/>
  <c r="AD59" i="29"/>
  <c r="AD60" i="29"/>
  <c r="AD61" i="29"/>
  <c r="AD62" i="29"/>
  <c r="AD63" i="29"/>
  <c r="AD64" i="29"/>
  <c r="AD65" i="29"/>
  <c r="AD66" i="29"/>
  <c r="AD67" i="29"/>
  <c r="AD68" i="29"/>
  <c r="AD69" i="29"/>
  <c r="AK51" i="29" l="1"/>
  <c r="AK43" i="29"/>
  <c r="AK39" i="29"/>
  <c r="AK27" i="29"/>
  <c r="AK21" i="29"/>
  <c r="AK42" i="29"/>
  <c r="AK38" i="29"/>
  <c r="AK20" i="29"/>
  <c r="AK19" i="29"/>
  <c r="AK46" i="29"/>
  <c r="AK47" i="29" s="1"/>
  <c r="AK48" i="29" s="1"/>
  <c r="AK49" i="29" s="1"/>
  <c r="AK45" i="29"/>
  <c r="AK37" i="29"/>
  <c r="AK44" i="29"/>
  <c r="AK34" i="29"/>
  <c r="AK35" i="29" s="1"/>
  <c r="AK36" i="29" s="1"/>
  <c r="AK50" i="29"/>
  <c r="AK41" i="29"/>
  <c r="AK40" i="29"/>
  <c r="AK64" i="29"/>
  <c r="AK65" i="29" s="1"/>
  <c r="AK66" i="29" s="1"/>
  <c r="AK67" i="29" s="1"/>
  <c r="AK68" i="29" s="1"/>
  <c r="AK69" i="29" s="1"/>
  <c r="AK58" i="29"/>
  <c r="AK59" i="29" s="1"/>
  <c r="AK60" i="29" s="1"/>
  <c r="AK52" i="29"/>
  <c r="AK53" i="29" s="1"/>
  <c r="AK54" i="29" s="1"/>
  <c r="AK55" i="29" s="1"/>
  <c r="AK57" i="29"/>
  <c r="AK33" i="29"/>
  <c r="AK63" i="29"/>
  <c r="AK32" i="29"/>
  <c r="AK62" i="29"/>
  <c r="AK61" i="29"/>
  <c r="AK56" i="29"/>
  <c r="AJ46" i="29"/>
  <c r="AJ47" i="29" s="1"/>
  <c r="AJ49" i="29" s="1"/>
  <c r="AJ38" i="29"/>
  <c r="W22" i="29"/>
  <c r="W10" i="29"/>
  <c r="AJ21" i="29"/>
  <c r="W16" i="29"/>
  <c r="AJ20" i="29"/>
  <c r="W28" i="29"/>
  <c r="AJ62" i="29"/>
  <c r="AI22" i="29"/>
  <c r="AJ22" i="29" s="1"/>
  <c r="AI11" i="29"/>
  <c r="AJ39" i="29"/>
  <c r="AJ63" i="29"/>
  <c r="AJ32" i="29"/>
  <c r="AJ40" i="29"/>
  <c r="AJ41" i="29" s="1"/>
  <c r="AJ56" i="29"/>
  <c r="AJ64" i="29"/>
  <c r="AJ65" i="29" s="1"/>
  <c r="AJ66" i="29" s="1"/>
  <c r="AJ67" i="29" s="1"/>
  <c r="AJ68" i="29" s="1"/>
  <c r="AJ69" i="29" s="1"/>
  <c r="AJ33" i="29"/>
  <c r="AJ57" i="29"/>
  <c r="AJ34" i="29"/>
  <c r="AJ35" i="29" s="1"/>
  <c r="AJ36" i="29" s="1"/>
  <c r="AJ37" i="29" s="1"/>
  <c r="AJ42" i="29"/>
  <c r="AJ50" i="29"/>
  <c r="AJ58" i="29"/>
  <c r="AJ59" i="29" s="1"/>
  <c r="AJ60" i="29" s="1"/>
  <c r="AJ27" i="29"/>
  <c r="AJ43" i="29"/>
  <c r="AJ51" i="29"/>
  <c r="AJ28" i="29"/>
  <c r="AJ29" i="29" s="1"/>
  <c r="AJ31" i="29" s="1"/>
  <c r="AJ44" i="29"/>
  <c r="AJ52" i="29"/>
  <c r="AJ45" i="29"/>
  <c r="AJ61" i="29"/>
  <c r="AI16" i="29"/>
  <c r="AJ16" i="29" s="1"/>
  <c r="AI18" i="29"/>
  <c r="AJ19" i="29"/>
  <c r="AI12" i="29"/>
  <c r="AI10" i="29"/>
  <c r="AJ48" i="29" l="1"/>
  <c r="AP46" i="29" s="1"/>
  <c r="AQ46" i="29" s="1"/>
  <c r="V10" i="29"/>
  <c r="X10" i="29" s="1"/>
  <c r="AK10" i="29"/>
  <c r="AK11" i="29" s="1"/>
  <c r="AK12" i="29" s="1"/>
  <c r="AK13" i="29" s="1"/>
  <c r="AK14" i="29" s="1"/>
  <c r="AK15" i="29" s="1"/>
  <c r="V22" i="29"/>
  <c r="AK22" i="29"/>
  <c r="AK23" i="29" s="1"/>
  <c r="AK24" i="29" s="1"/>
  <c r="AK25" i="29" s="1"/>
  <c r="AK26" i="29" s="1"/>
  <c r="V28" i="29"/>
  <c r="AK28" i="29"/>
  <c r="AK29" i="29" s="1"/>
  <c r="AK30" i="29" s="1"/>
  <c r="AK31" i="29" s="1"/>
  <c r="V16" i="29"/>
  <c r="AK16" i="29"/>
  <c r="AK17" i="29" s="1"/>
  <c r="AK18" i="29" s="1"/>
  <c r="AJ30" i="29"/>
  <c r="AP28" i="29" s="1"/>
  <c r="AQ28" i="29" s="1"/>
  <c r="AS64" i="29"/>
  <c r="AT64" i="29" s="1"/>
  <c r="AP64" i="29"/>
  <c r="AQ64" i="29" s="1"/>
  <c r="AP58" i="29"/>
  <c r="AQ58" i="29" s="1"/>
  <c r="AS58" i="29"/>
  <c r="AT58" i="29" s="1"/>
  <c r="AJ53" i="29"/>
  <c r="AS52" i="29"/>
  <c r="AT52" i="29" s="1"/>
  <c r="AS46" i="29"/>
  <c r="AT46" i="29" s="1"/>
  <c r="AS40" i="29"/>
  <c r="AT40" i="29" s="1"/>
  <c r="AP40" i="29"/>
  <c r="AQ40" i="29" s="1"/>
  <c r="AP34" i="29"/>
  <c r="AQ34" i="29" s="1"/>
  <c r="AJ17" i="29"/>
  <c r="AJ23" i="29"/>
  <c r="AJ54" i="29" l="1"/>
  <c r="AJ55" i="29" s="1"/>
  <c r="AV64" i="29"/>
  <c r="AV58" i="29"/>
  <c r="AV46" i="29"/>
  <c r="AJ24" i="29"/>
  <c r="AJ25" i="29" s="1"/>
  <c r="AJ26" i="29" s="1"/>
  <c r="AV40" i="29"/>
  <c r="AS34" i="29"/>
  <c r="AT34" i="29" s="1"/>
  <c r="AV34" i="29" s="1"/>
  <c r="AS28" i="29"/>
  <c r="AT28" i="29" s="1"/>
  <c r="AV28" i="29" s="1"/>
  <c r="AJ18" i="29"/>
  <c r="AP16" i="29" s="1"/>
  <c r="AQ16" i="29" s="1"/>
  <c r="B10" i="14"/>
  <c r="AP52" i="29" l="1"/>
  <c r="AQ52" i="29" s="1"/>
  <c r="AV52" i="29" s="1"/>
  <c r="AP22" i="29"/>
  <c r="AQ22" i="29" s="1"/>
  <c r="AO40" i="29"/>
  <c r="AO34" i="29"/>
  <c r="AO22" i="29"/>
  <c r="AS22" i="29" l="1"/>
  <c r="AT22" i="29" s="1"/>
  <c r="AV22" i="29" s="1"/>
  <c r="AJ10" i="29"/>
  <c r="AO16" i="29"/>
  <c r="AO46" i="29"/>
  <c r="AO52" i="29"/>
  <c r="AO64" i="29"/>
  <c r="X16" i="29"/>
  <c r="AR16" i="29"/>
  <c r="AR46" i="29"/>
  <c r="AO58" i="29"/>
  <c r="AR40" i="29"/>
  <c r="AO28" i="29"/>
  <c r="AR52" i="29"/>
  <c r="AU40" i="29" l="1"/>
  <c r="AU46" i="29"/>
  <c r="AU52" i="29"/>
  <c r="Y16" i="29"/>
  <c r="AU16" i="29" s="1"/>
  <c r="AJ11" i="29"/>
  <c r="AJ12" i="29" s="1"/>
  <c r="AR58" i="29"/>
  <c r="AR28" i="29"/>
  <c r="AR22" i="29"/>
  <c r="AR34" i="29"/>
  <c r="AR64" i="29"/>
  <c r="X22" i="29"/>
  <c r="X28" i="29"/>
  <c r="AJ13" i="29" l="1"/>
  <c r="AU34" i="29"/>
  <c r="Y22" i="29"/>
  <c r="AU22" i="29" s="1"/>
  <c r="Y28" i="29"/>
  <c r="AU28" i="29" s="1"/>
  <c r="AU58" i="29"/>
  <c r="AU64" i="29"/>
  <c r="AO10" i="29"/>
  <c r="AJ14" i="29" l="1"/>
  <c r="AR10" i="29"/>
  <c r="AS16" i="29"/>
  <c r="AT16" i="29" s="1"/>
  <c r="AV16" i="29" s="1"/>
  <c r="AJ15" i="29" l="1"/>
  <c r="AP10" i="29" s="1"/>
  <c r="AQ10" i="29" s="1"/>
  <c r="Y10" i="29"/>
  <c r="AU10" i="29" s="1"/>
  <c r="AS10" i="29" l="1"/>
  <c r="AT10" i="29" s="1"/>
  <c r="AV10" i="29" s="1"/>
  <c r="T26" i="32"/>
  <c r="F14" i="14" l="1"/>
  <c r="F13" i="14"/>
  <c r="F12" i="14"/>
  <c r="F11" i="14"/>
  <c r="F10" i="14"/>
  <c r="E14" i="14" l="1"/>
  <c r="E13" i="14"/>
  <c r="E12" i="14"/>
  <c r="E10" i="14"/>
  <c r="D14" i="14"/>
  <c r="D13" i="14"/>
  <c r="D12" i="14"/>
  <c r="D11" i="14"/>
  <c r="C70" i="23"/>
  <c r="C69" i="23"/>
  <c r="C68" i="23"/>
  <c r="C67" i="23"/>
  <c r="C66" i="23"/>
  <c r="C52" i="23"/>
  <c r="C41" i="23"/>
  <c r="C30" i="23"/>
  <c r="L46" i="7"/>
  <c r="L47" i="7" s="1"/>
  <c r="K13" i="7" s="1"/>
  <c r="E70" i="23" s="1"/>
  <c r="H46" i="7"/>
  <c r="H47" i="7" s="1"/>
  <c r="K9" i="7" s="1"/>
  <c r="F70" i="23" l="1"/>
  <c r="CJ76" i="23"/>
  <c r="CJ110" i="23" l="1"/>
  <c r="CI110" i="23" l="1"/>
  <c r="CI106" i="23"/>
  <c r="CJ106" i="23"/>
  <c r="CI98" i="23"/>
  <c r="CJ98" i="23"/>
  <c r="CJ90" i="23"/>
  <c r="CI90" i="23"/>
  <c r="CJ82" i="23"/>
  <c r="CI82" i="23"/>
  <c r="CI105" i="23"/>
  <c r="CJ105" i="23"/>
  <c r="CI89" i="23"/>
  <c r="CJ89" i="23"/>
  <c r="CJ104" i="23"/>
  <c r="CI104" i="23"/>
  <c r="CJ96" i="23"/>
  <c r="CI96" i="23"/>
  <c r="CJ88" i="23"/>
  <c r="CI88" i="23"/>
  <c r="CJ80" i="23"/>
  <c r="CI80" i="23"/>
  <c r="CI103" i="23"/>
  <c r="CJ103" i="23"/>
  <c r="CI95" i="23"/>
  <c r="CJ95" i="23"/>
  <c r="CI87" i="23"/>
  <c r="CJ87" i="23"/>
  <c r="CJ79" i="23"/>
  <c r="CI102" i="23"/>
  <c r="CJ102" i="23"/>
  <c r="CI94" i="23"/>
  <c r="CJ94" i="23"/>
  <c r="CI86" i="23"/>
  <c r="CJ86" i="23"/>
  <c r="CI78" i="23"/>
  <c r="CJ78" i="23"/>
  <c r="CI79" i="23"/>
  <c r="CI109" i="23"/>
  <c r="CJ109" i="23"/>
  <c r="CI101" i="23"/>
  <c r="CJ101" i="23"/>
  <c r="CI93" i="23"/>
  <c r="CJ93" i="23"/>
  <c r="CI85" i="23"/>
  <c r="CJ85" i="23"/>
  <c r="CJ77" i="23"/>
  <c r="CI97" i="23"/>
  <c r="CJ97" i="23"/>
  <c r="CI81" i="23"/>
  <c r="CJ81" i="23"/>
  <c r="CI108" i="23"/>
  <c r="CJ108" i="23"/>
  <c r="CI100" i="23"/>
  <c r="CJ100" i="23"/>
  <c r="CI92" i="23"/>
  <c r="CJ92" i="23"/>
  <c r="CI84" i="23"/>
  <c r="CJ84" i="23"/>
  <c r="CI77" i="23"/>
  <c r="CI107" i="23"/>
  <c r="CJ107" i="23"/>
  <c r="CI99" i="23"/>
  <c r="CJ99" i="23"/>
  <c r="CI91" i="23"/>
  <c r="CJ91" i="23"/>
  <c r="CI83" i="23"/>
  <c r="CJ83" i="23"/>
  <c r="N61" i="23" l="1"/>
  <c r="O61" i="23" s="1"/>
  <c r="N60" i="23"/>
  <c r="O60" i="23" s="1"/>
  <c r="N59" i="23"/>
  <c r="O59" i="23" s="1"/>
  <c r="N58" i="23"/>
  <c r="O58" i="23" s="1"/>
  <c r="N57" i="23"/>
  <c r="O57" i="23" s="1"/>
  <c r="N56" i="23"/>
  <c r="O56" i="23" s="1"/>
  <c r="N50" i="23"/>
  <c r="O50" i="23" s="1"/>
  <c r="N49" i="23"/>
  <c r="O49" i="23" s="1"/>
  <c r="N48" i="23"/>
  <c r="O48" i="23" s="1"/>
  <c r="N47" i="23"/>
  <c r="O47" i="23" s="1"/>
  <c r="N46" i="23"/>
  <c r="O46" i="23" s="1"/>
  <c r="N45" i="23"/>
  <c r="O45" i="23" s="1"/>
  <c r="N39" i="23"/>
  <c r="O39" i="23" s="1"/>
  <c r="N38" i="23"/>
  <c r="O38" i="23" s="1"/>
  <c r="N37" i="23"/>
  <c r="O37" i="23" s="1"/>
  <c r="Q37" i="23" s="1"/>
  <c r="N36" i="23"/>
  <c r="O36" i="23" s="1"/>
  <c r="N35" i="23"/>
  <c r="O35" i="23" s="1"/>
  <c r="N34" i="23"/>
  <c r="O34" i="23" s="1"/>
  <c r="Q34" i="23" s="1"/>
  <c r="N28" i="23"/>
  <c r="O28" i="23" s="1"/>
  <c r="N27" i="23"/>
  <c r="O27" i="23" s="1"/>
  <c r="N26" i="23"/>
  <c r="O26" i="23" s="1"/>
  <c r="N25" i="23"/>
  <c r="O25" i="23" s="1"/>
  <c r="N24" i="23"/>
  <c r="O24" i="23" s="1"/>
  <c r="N23" i="23"/>
  <c r="O23" i="23" s="1"/>
  <c r="Q23" i="23" s="1"/>
  <c r="N17" i="23"/>
  <c r="N16" i="23"/>
  <c r="N15" i="23"/>
  <c r="N14" i="23"/>
  <c r="N13" i="23"/>
  <c r="N12" i="23"/>
  <c r="O12" i="23" s="1"/>
  <c r="Q12" i="23" s="1"/>
  <c r="O15" i="23" l="1"/>
  <c r="Q15" i="23" s="1"/>
  <c r="O16" i="23"/>
  <c r="Q16" i="23" s="1"/>
  <c r="O13" i="23"/>
  <c r="Q13" i="23" s="1"/>
  <c r="O17" i="23"/>
  <c r="Q17" i="23" s="1"/>
  <c r="O14" i="23"/>
  <c r="Q14" i="23" s="1"/>
  <c r="I11" i="14"/>
  <c r="I14" i="14"/>
  <c r="Q61" i="23"/>
  <c r="Q60" i="23"/>
  <c r="Q59" i="23"/>
  <c r="Q58" i="23"/>
  <c r="Q57" i="23"/>
  <c r="Q56" i="23"/>
  <c r="Q50" i="23"/>
  <c r="Q49" i="23"/>
  <c r="Q48" i="23"/>
  <c r="Q47" i="23"/>
  <c r="Q46" i="23"/>
  <c r="Q45" i="23"/>
  <c r="Q39" i="23"/>
  <c r="Q38" i="23"/>
  <c r="Q36" i="23"/>
  <c r="Q35" i="23"/>
  <c r="Q28" i="23"/>
  <c r="Q27" i="23"/>
  <c r="Q26" i="23"/>
  <c r="Q25" i="23"/>
  <c r="Q24" i="23"/>
  <c r="L10" i="14" l="1"/>
  <c r="L14" i="14"/>
  <c r="L13" i="14"/>
  <c r="L12" i="14"/>
  <c r="L11" i="14"/>
  <c r="R59" i="23"/>
  <c r="S59" i="23"/>
  <c r="S60" i="23"/>
  <c r="R60" i="23"/>
  <c r="S58" i="23"/>
  <c r="R58" i="23"/>
  <c r="R56" i="23"/>
  <c r="S56" i="23"/>
  <c r="S61" i="23"/>
  <c r="R61" i="23"/>
  <c r="S57" i="23"/>
  <c r="R57" i="23"/>
  <c r="S49" i="23"/>
  <c r="R49" i="23"/>
  <c r="S46" i="23"/>
  <c r="R46" i="23"/>
  <c r="S50" i="23"/>
  <c r="R50" i="23"/>
  <c r="S47" i="23"/>
  <c r="R47" i="23"/>
  <c r="R45" i="23"/>
  <c r="S45" i="23"/>
  <c r="R48" i="23"/>
  <c r="S48" i="23"/>
  <c r="S38" i="23"/>
  <c r="R38" i="23"/>
  <c r="R34" i="23"/>
  <c r="S34" i="23"/>
  <c r="S39" i="23"/>
  <c r="R39" i="23"/>
  <c r="S35" i="23"/>
  <c r="R35" i="23"/>
  <c r="S36" i="23"/>
  <c r="R36" i="23"/>
  <c r="R37" i="23"/>
  <c r="S37" i="23"/>
  <c r="S27" i="23"/>
  <c r="R27" i="23"/>
  <c r="R23" i="23"/>
  <c r="S23" i="23"/>
  <c r="R26" i="23"/>
  <c r="S26" i="23"/>
  <c r="S28" i="23"/>
  <c r="R28" i="23"/>
  <c r="S24" i="23"/>
  <c r="R24" i="23"/>
  <c r="S25" i="23"/>
  <c r="R25" i="23"/>
  <c r="R12" i="23"/>
  <c r="S12" i="23"/>
  <c r="S17" i="23"/>
  <c r="R17" i="23"/>
  <c r="S13" i="23"/>
  <c r="R13" i="23"/>
  <c r="R14" i="23"/>
  <c r="S14" i="23"/>
  <c r="S16" i="23"/>
  <c r="R16" i="23"/>
  <c r="S15" i="23"/>
  <c r="R15" i="23"/>
  <c r="T56" i="23" l="1"/>
  <c r="U56" i="23" s="1"/>
  <c r="T45" i="23"/>
  <c r="U45" i="23" s="1"/>
  <c r="G69" i="23" s="1"/>
  <c r="T34" i="23"/>
  <c r="U34" i="23" s="1"/>
  <c r="G68" i="23" s="1"/>
  <c r="T23" i="23"/>
  <c r="U23" i="23" s="1"/>
  <c r="G67" i="23" s="1"/>
  <c r="T12" i="23"/>
  <c r="U12" i="23" s="1"/>
  <c r="G66" i="23" s="1"/>
  <c r="G70" i="23" l="1"/>
  <c r="I70" i="23" s="1"/>
  <c r="J66" i="23"/>
  <c r="N10" i="14" s="1"/>
  <c r="J69" i="23"/>
  <c r="N13" i="14" s="1"/>
  <c r="J68" i="23"/>
  <c r="N12" i="14" s="1"/>
  <c r="J67" i="23"/>
  <c r="N11" i="14" s="1"/>
  <c r="M13" i="14"/>
  <c r="M12" i="14"/>
  <c r="M11" i="14"/>
  <c r="K70" i="23" l="1"/>
  <c r="M14" i="14"/>
  <c r="J70" i="23"/>
  <c r="N14" i="14" s="1"/>
  <c r="M10" i="14"/>
  <c r="K46" i="7"/>
  <c r="K47" i="7" s="1"/>
  <c r="J46" i="7"/>
  <c r="J47" i="7" s="1"/>
  <c r="I46" i="7"/>
  <c r="I47" i="7" s="1"/>
  <c r="K10" i="7" s="1"/>
  <c r="E67" i="23" s="1"/>
  <c r="K12" i="7" l="1"/>
  <c r="E69" i="23" s="1"/>
  <c r="K69" i="23" s="1"/>
  <c r="K11" i="7"/>
  <c r="E68" i="23" s="1"/>
  <c r="F68" i="23" s="1"/>
  <c r="E66" i="23"/>
  <c r="I66" i="23" s="1"/>
  <c r="CI76" i="23"/>
  <c r="L12" i="7" l="1"/>
  <c r="M12" i="7" s="1"/>
  <c r="F69" i="23"/>
  <c r="I69" i="23" s="1"/>
  <c r="P13" i="14" s="1"/>
  <c r="J13" i="14"/>
  <c r="O13" i="14" s="1"/>
  <c r="J12" i="14"/>
  <c r="O12" i="14" s="1"/>
  <c r="I68" i="23"/>
  <c r="P12" i="14" s="1"/>
  <c r="K68" i="23"/>
  <c r="L11" i="7"/>
  <c r="M11" i="7" s="1"/>
  <c r="F66" i="23"/>
  <c r="K66" i="23"/>
  <c r="L9" i="7"/>
  <c r="K12" i="14"/>
  <c r="L13" i="7"/>
  <c r="M13" i="7" s="1"/>
  <c r="J14" i="14"/>
  <c r="O14" i="14" s="1"/>
  <c r="L10" i="7"/>
  <c r="M10" i="7" s="1"/>
  <c r="K67" i="23"/>
  <c r="K13" i="14" l="1"/>
  <c r="J11" i="14"/>
  <c r="O11" i="14" s="1"/>
  <c r="F67" i="23"/>
  <c r="J10" i="14"/>
  <c r="O10" i="14" s="1"/>
  <c r="K14" i="14"/>
  <c r="P14" i="14"/>
  <c r="I67" i="23" l="1"/>
  <c r="P11" i="14" s="1"/>
  <c r="K11" i="14"/>
  <c r="K10" i="14"/>
  <c r="P10" i="14"/>
  <c r="J288" i="7"/>
  <c r="J287" i="7"/>
  <c r="J311" i="7"/>
  <c r="J289" i="7"/>
  <c r="J290" i="7"/>
  <c r="J291" i="7"/>
  <c r="J292" i="7"/>
  <c r="J293" i="7"/>
  <c r="J294" i="7"/>
  <c r="J295" i="7"/>
  <c r="J296" i="7"/>
  <c r="J297" i="7"/>
  <c r="J298" i="7"/>
  <c r="J299" i="7"/>
  <c r="J300" i="7"/>
  <c r="J301" i="7"/>
  <c r="J302" i="7"/>
  <c r="J303" i="7"/>
  <c r="J304" i="7"/>
  <c r="J305" i="7"/>
  <c r="J306" i="7"/>
  <c r="J307" i="7"/>
  <c r="J308" i="7"/>
  <c r="J309" i="7"/>
  <c r="J310" i="7"/>
</calcChain>
</file>

<file path=xl/comments1.xml><?xml version="1.0" encoding="utf-8"?>
<comments xmlns="http://schemas.openxmlformats.org/spreadsheetml/2006/main">
  <authors>
    <author>Natalia Irina Vanegas Pinzón</author>
  </authors>
  <commentList>
    <comment ref="B36" authorId="0" shapeId="0">
      <text>
        <r>
          <rPr>
            <sz val="11"/>
            <color indexed="81"/>
            <rFont val="Tahoma"/>
            <family val="2"/>
          </rPr>
          <t>Relacione  ORFEO Radicado y los cambios realizados de cada edición</t>
        </r>
      </text>
    </comment>
  </commentList>
</comments>
</file>

<file path=xl/comments2.xml><?xml version="1.0" encoding="utf-8"?>
<comments xmlns="http://schemas.openxmlformats.org/spreadsheetml/2006/main">
  <authors>
    <author>Natalia Irina Vanegas Pinzón</author>
    <author>LUZMA</author>
    <author>Alejandra</author>
  </authors>
  <commentList>
    <comment ref="A7" authorId="0" shapeId="0">
      <text>
        <r>
          <rPr>
            <b/>
            <sz val="9"/>
            <color indexed="81"/>
            <rFont val="Tahoma"/>
            <family val="2"/>
          </rPr>
          <t>Escriba el nombre del proceso sobre el cual se realizará la gestión del riesgo.</t>
        </r>
      </text>
    </comment>
    <comment ref="B7" authorId="0" shapeId="0">
      <text>
        <r>
          <rPr>
            <b/>
            <sz val="9"/>
            <color indexed="81"/>
            <rFont val="Tahoma"/>
            <family val="2"/>
          </rPr>
          <t>Indique el objetivo estratégico al cual se va a identificar el riesgo y/o al que se asocian los riesgos del proceso.</t>
        </r>
      </text>
    </comment>
    <comment ref="C7" authorId="0" shapeId="0">
      <text>
        <r>
          <rPr>
            <b/>
            <sz val="9"/>
            <color indexed="81"/>
            <rFont val="Tahoma"/>
            <family val="2"/>
          </rPr>
          <t>Escriba el objetivo del proceso</t>
        </r>
      </text>
    </comment>
    <comment ref="I9" authorId="0" shapeId="0">
      <text>
        <r>
          <rPr>
            <b/>
            <sz val="9"/>
            <color indexed="81"/>
            <rFont val="Tahoma"/>
            <family val="2"/>
          </rPr>
          <t>Ir a hoja Árbol_G para generar la descripción del riesgo</t>
        </r>
        <r>
          <rPr>
            <sz val="9"/>
            <color indexed="81"/>
            <rFont val="Tahoma"/>
            <family val="2"/>
          </rPr>
          <t xml:space="preserve">
</t>
        </r>
      </text>
    </comment>
    <comment ref="L9" authorId="0" shapeId="0">
      <text>
        <r>
          <rPr>
            <b/>
            <sz val="9"/>
            <color indexed="81"/>
            <rFont val="Tahoma"/>
            <family val="2"/>
          </rPr>
          <t>Máximo 3</t>
        </r>
      </text>
    </comment>
    <comment ref="M9" authorId="0" shapeId="0">
      <text>
        <r>
          <rPr>
            <b/>
            <sz val="9"/>
            <color indexed="81"/>
            <rFont val="Tahoma"/>
            <family val="2"/>
          </rPr>
          <t>Máximo 3</t>
        </r>
        <r>
          <rPr>
            <sz val="9"/>
            <color indexed="81"/>
            <rFont val="Tahoma"/>
            <family val="2"/>
          </rPr>
          <t xml:space="preserve">
</t>
        </r>
      </text>
    </comment>
    <comment ref="P9" authorId="1" shapeId="0">
      <text>
        <r>
          <rPr>
            <b/>
            <sz val="9"/>
            <color indexed="81"/>
            <rFont val="Tahoma"/>
            <family val="2"/>
          </rPr>
          <t>Muy Baja:</t>
        </r>
        <r>
          <rPr>
            <sz val="9"/>
            <color indexed="81"/>
            <rFont val="Tahoma"/>
            <family val="2"/>
          </rPr>
          <t xml:space="preserve"> La actividad/producto/activo que conlleva el riesgo se ejecuta/genera como máximos 2 veces por año. 20%
</t>
        </r>
        <r>
          <rPr>
            <b/>
            <sz val="9"/>
            <color indexed="81"/>
            <rFont val="Tahoma"/>
            <family val="2"/>
          </rPr>
          <t xml:space="preserve">Baja: </t>
        </r>
        <r>
          <rPr>
            <sz val="9"/>
            <color indexed="81"/>
            <rFont val="Tahoma"/>
            <family val="2"/>
          </rPr>
          <t xml:space="preserve">La actividad/producto/activo que conlleva el riesgo se ejecuta/genera de 3 a 24 veces por año. 40%
</t>
        </r>
        <r>
          <rPr>
            <b/>
            <sz val="9"/>
            <color indexed="81"/>
            <rFont val="Tahoma"/>
            <family val="2"/>
          </rPr>
          <t>Media:</t>
        </r>
        <r>
          <rPr>
            <sz val="9"/>
            <color indexed="81"/>
            <rFont val="Tahoma"/>
            <family val="2"/>
          </rPr>
          <t xml:space="preserve"> La actividad/producto/activo que conlleva el riesgo se ejecuta/genera de 24 a 500 veces por año. 60%
</t>
        </r>
        <r>
          <rPr>
            <b/>
            <sz val="9"/>
            <color indexed="81"/>
            <rFont val="Tahoma"/>
            <family val="2"/>
          </rPr>
          <t xml:space="preserve">Alta: </t>
        </r>
        <r>
          <rPr>
            <sz val="9"/>
            <color indexed="81"/>
            <rFont val="Tahoma"/>
            <family val="2"/>
          </rPr>
          <t xml:space="preserve">La actividad/producto/activo que conlleva el riesgo se ejecuta/genera mínimo 500 veces al año y máximo 5000 veces por año. 80%
</t>
        </r>
        <r>
          <rPr>
            <b/>
            <sz val="9"/>
            <color indexed="81"/>
            <rFont val="Tahoma"/>
            <family val="2"/>
          </rPr>
          <t>Muy Alta:</t>
        </r>
        <r>
          <rPr>
            <sz val="9"/>
            <color indexed="81"/>
            <rFont val="Tahoma"/>
            <family val="2"/>
          </rPr>
          <t xml:space="preserve"> La actividad/producto/activo que conlleva el riesgo se ejecuta/genera más de 5000 veces por año. 100%
</t>
        </r>
      </text>
    </comment>
    <comment ref="R9" authorId="0" shapeId="0">
      <text>
        <r>
          <rPr>
            <b/>
            <sz val="9"/>
            <color indexed="81"/>
            <rFont val="Tahoma"/>
            <family val="2"/>
          </rPr>
          <t>Leve:</t>
        </r>
        <r>
          <rPr>
            <sz val="9"/>
            <color indexed="81"/>
            <rFont val="Tahoma"/>
            <family val="2"/>
          </rPr>
          <t xml:space="preserve"> Afectación menor a 100 SMLMV  20%
</t>
        </r>
        <r>
          <rPr>
            <b/>
            <sz val="9"/>
            <color indexed="81"/>
            <rFont val="Tahoma"/>
            <family val="2"/>
          </rPr>
          <t>Menor:</t>
        </r>
        <r>
          <rPr>
            <sz val="9"/>
            <color indexed="81"/>
            <rFont val="Tahoma"/>
            <family val="2"/>
          </rPr>
          <t xml:space="preserve"> Entre 100 y 500 SMLMV  40%
</t>
        </r>
        <r>
          <rPr>
            <b/>
            <sz val="9"/>
            <color indexed="81"/>
            <rFont val="Tahoma"/>
            <family val="2"/>
          </rPr>
          <t>Moderado:</t>
        </r>
        <r>
          <rPr>
            <sz val="9"/>
            <color indexed="81"/>
            <rFont val="Tahoma"/>
            <family val="2"/>
          </rPr>
          <t xml:space="preserve"> Entre 500 y 1000 SMLMV  60%
</t>
        </r>
        <r>
          <rPr>
            <b/>
            <sz val="9"/>
            <color indexed="81"/>
            <rFont val="Tahoma"/>
            <family val="2"/>
          </rPr>
          <t>Mayor:</t>
        </r>
        <r>
          <rPr>
            <sz val="9"/>
            <color indexed="81"/>
            <rFont val="Tahoma"/>
            <family val="2"/>
          </rPr>
          <t xml:space="preserve"> Entre 1000 y 5000 SMLMV  80%
</t>
        </r>
        <r>
          <rPr>
            <b/>
            <sz val="9"/>
            <color indexed="81"/>
            <rFont val="Tahoma"/>
            <family val="2"/>
          </rPr>
          <t>Catastrófico:</t>
        </r>
        <r>
          <rPr>
            <sz val="9"/>
            <color indexed="81"/>
            <rFont val="Tahoma"/>
            <family val="2"/>
          </rPr>
          <t xml:space="preserve"> Mayor a 5000 SMLMV  100%</t>
        </r>
      </text>
    </comment>
    <comment ref="T9" authorId="1" shapeId="0">
      <text>
        <r>
          <rPr>
            <b/>
            <sz val="9"/>
            <color indexed="81"/>
            <rFont val="Tahoma"/>
            <family val="2"/>
          </rPr>
          <t xml:space="preserve">Leve: </t>
        </r>
        <r>
          <rPr>
            <sz val="9"/>
            <color indexed="81"/>
            <rFont val="Tahoma"/>
            <family val="2"/>
          </rPr>
          <t xml:space="preserve">El riesgo afecta la imagen de alguna área de la organización.
</t>
        </r>
        <r>
          <rPr>
            <b/>
            <sz val="9"/>
            <color indexed="81"/>
            <rFont val="Tahoma"/>
            <family val="2"/>
          </rPr>
          <t xml:space="preserve">Menor: </t>
        </r>
        <r>
          <rPr>
            <sz val="9"/>
            <color indexed="81"/>
            <rFont val="Tahoma"/>
            <family val="2"/>
          </rPr>
          <t xml:space="preserve">El riesgo afecta la imagen de la entidad internamente, de conocimiento general, nivel interno, de junta dircetiva y accionistas y/o de provedores.
</t>
        </r>
        <r>
          <rPr>
            <b/>
            <sz val="9"/>
            <color indexed="81"/>
            <rFont val="Tahoma"/>
            <family val="2"/>
          </rPr>
          <t xml:space="preserve">Moderado: </t>
        </r>
        <r>
          <rPr>
            <sz val="9"/>
            <color indexed="81"/>
            <rFont val="Tahoma"/>
            <family val="2"/>
          </rPr>
          <t xml:space="preserve">El riesgo afecta la imagen de la entidad con algunos usuarios de relevancia frente al logro de los objetivos.
</t>
        </r>
        <r>
          <rPr>
            <b/>
            <sz val="9"/>
            <color indexed="81"/>
            <rFont val="Tahoma"/>
            <family val="2"/>
          </rPr>
          <t xml:space="preserve">Mayor: </t>
        </r>
        <r>
          <rPr>
            <sz val="9"/>
            <color indexed="81"/>
            <rFont val="Tahoma"/>
            <family val="2"/>
          </rPr>
          <t xml:space="preserve">El riesgo afecta la imagen de de la entidad con efecto publicitario sostenido a nivel de sector administrativo, nivel departamental o municipal
</t>
        </r>
        <r>
          <rPr>
            <b/>
            <sz val="9"/>
            <color indexed="81"/>
            <rFont val="Tahoma"/>
            <family val="2"/>
          </rPr>
          <t xml:space="preserve">Catastrófico: </t>
        </r>
        <r>
          <rPr>
            <sz val="9"/>
            <color indexed="81"/>
            <rFont val="Tahoma"/>
            <family val="2"/>
          </rPr>
          <t>El riesgo afecta la imagen de la entidad a nivel nacional, con efecto publicitarios sostenible a nivel país</t>
        </r>
      </text>
    </comment>
    <comment ref="AA9" authorId="0" shapeId="0">
      <text>
        <r>
          <rPr>
            <b/>
            <sz val="9"/>
            <color indexed="81"/>
            <rFont val="Tahoma"/>
            <family val="2"/>
          </rPr>
          <t>Responsable</t>
        </r>
        <r>
          <rPr>
            <sz val="9"/>
            <color indexed="81"/>
            <rFont val="Tahoma"/>
            <family val="2"/>
          </rPr>
          <t xml:space="preserve">: Nombre del cargo o área responsable de ejecutar el control, en caso de que sean controles automáticos se identificará el sistema que realiza la actividad.
</t>
        </r>
        <r>
          <rPr>
            <b/>
            <sz val="9"/>
            <color indexed="81"/>
            <rFont val="Tahoma"/>
            <family val="2"/>
          </rPr>
          <t>Periodicidad:</t>
        </r>
        <r>
          <rPr>
            <sz val="9"/>
            <color indexed="81"/>
            <rFont val="Tahoma"/>
            <family val="2"/>
          </rPr>
          <t xml:space="preserve"> Frecuencia con la que se realizará el control, por ejemplo, mensual, trimestral, anual
</t>
        </r>
        <r>
          <rPr>
            <b/>
            <sz val="9"/>
            <color indexed="81"/>
            <rFont val="Tahoma"/>
            <family val="2"/>
          </rPr>
          <t xml:space="preserve">Propósito: </t>
        </r>
        <r>
          <rPr>
            <sz val="9"/>
            <color indexed="81"/>
            <rFont val="Tahoma"/>
            <family val="2"/>
          </rPr>
          <t xml:space="preserve">Objetivo principal del control, es decir, qué se busca asegurar o verificar.
</t>
        </r>
        <r>
          <rPr>
            <b/>
            <sz val="9"/>
            <color indexed="81"/>
            <rFont val="Tahoma"/>
            <family val="2"/>
          </rPr>
          <t xml:space="preserve">Cómo se  realiza el control: </t>
        </r>
        <r>
          <rPr>
            <sz val="9"/>
            <color indexed="81"/>
            <rFont val="Tahoma"/>
            <family val="2"/>
          </rPr>
          <t xml:space="preserve">Descripción de su ejecución.
</t>
        </r>
        <r>
          <rPr>
            <b/>
            <sz val="9"/>
            <color indexed="81"/>
            <rFont val="Tahoma"/>
            <family val="2"/>
          </rPr>
          <t xml:space="preserve">Procedimiento: (opcional) </t>
        </r>
        <r>
          <rPr>
            <sz val="9"/>
            <color indexed="81"/>
            <rFont val="Tahoma"/>
            <family val="2"/>
          </rPr>
          <t xml:space="preserve">Se puede mencionar el procedimiento que describe de forma detallada de los pasos a seguir para ejecutar el control, incluyendo cualquier herramienta o sistema utilizado, para estipular 
</t>
        </r>
        <r>
          <rPr>
            <b/>
            <sz val="9"/>
            <color indexed="81"/>
            <rFont val="Tahoma"/>
            <family val="2"/>
          </rPr>
          <t xml:space="preserve">Tratamiento de observaciones: </t>
        </r>
        <r>
          <rPr>
            <sz val="9"/>
            <color indexed="81"/>
            <rFont val="Tahoma"/>
            <family val="2"/>
          </rPr>
          <t xml:space="preserve">Proceso a seguir para documentar, analizar y corregir cualquier desviación o no conformidad identificada durante el control]
</t>
        </r>
        <r>
          <rPr>
            <b/>
            <sz val="9"/>
            <color indexed="81"/>
            <rFont val="Tahoma"/>
            <family val="2"/>
          </rPr>
          <t>Evidencia:</t>
        </r>
        <r>
          <rPr>
            <sz val="9"/>
            <color indexed="81"/>
            <rFont val="Tahoma"/>
            <family val="2"/>
          </rPr>
          <t xml:space="preserve"> Tipo de documentación o registro que se generará como prueba de la ejecución del control. Importante esta evidencia debe ser produto del control y la que se reporte en el sguimiento de controles
</t>
        </r>
      </text>
    </comment>
    <comment ref="AC9" authorId="2" shapeId="0">
      <text>
        <r>
          <rPr>
            <b/>
            <sz val="9"/>
            <color indexed="81"/>
            <rFont val="Tahoma"/>
            <family val="2"/>
          </rPr>
          <t xml:space="preserve">Procedimiento o acto administrativo </t>
        </r>
      </text>
    </comment>
    <comment ref="AE9" authorId="0" shapeId="0">
      <text>
        <r>
          <rPr>
            <b/>
            <sz val="9"/>
            <color indexed="81"/>
            <rFont val="Tahoma"/>
            <family val="2"/>
          </rPr>
          <t xml:space="preserve">Preventivo: </t>
        </r>
        <r>
          <rPr>
            <sz val="9"/>
            <color indexed="81"/>
            <rFont val="Tahoma"/>
            <family val="2"/>
          </rPr>
          <t xml:space="preserve">Va a las causas del riesgo. Atacan la probabilidad de ocurrencia del riesgo.
Control accionado en la entrada del proceso y antes de que se realice la actividad originadora del riesgo, se busca establecer las condiciones que aseguren el resultado final esperado. </t>
        </r>
        <r>
          <rPr>
            <b/>
            <sz val="9"/>
            <color indexed="81"/>
            <rFont val="Tahoma"/>
            <family val="2"/>
          </rPr>
          <t xml:space="preserve">
Detectivo: </t>
        </r>
        <r>
          <rPr>
            <sz val="9"/>
            <color indexed="81"/>
            <rFont val="Tahoma"/>
            <family val="2"/>
          </rPr>
          <t>Detecta que algo ocurre y devuelve el proceso a los controles preventivos. Atacan la probabilidad de ocurrencia del riesgo.
Control accionado durante la ejecución del proceso. Estos controles detectan el riesgo, pero generan reprocesos.</t>
        </r>
        <r>
          <rPr>
            <b/>
            <sz val="9"/>
            <color indexed="81"/>
            <rFont val="Tahoma"/>
            <family val="2"/>
          </rPr>
          <t xml:space="preserve">
Correctivos: </t>
        </r>
        <r>
          <rPr>
            <sz val="9"/>
            <color indexed="81"/>
            <rFont val="Tahoma"/>
            <family val="2"/>
          </rPr>
          <t>Atacan el impacto frente a la materialización del riesgo.
Control accionado en la salida del proceso y después de que se materializa el riesgo. Estos controles tienen costos implícitos.
(Según lo establecido por la metodología del DAFP)</t>
        </r>
      </text>
    </comment>
    <comment ref="AG9" authorId="0" shapeId="0">
      <text>
        <r>
          <rPr>
            <b/>
            <sz val="9"/>
            <color indexed="81"/>
            <rFont val="Tahoma"/>
            <family val="2"/>
          </rPr>
          <t>Automático:</t>
        </r>
        <r>
          <rPr>
            <sz val="9"/>
            <color indexed="81"/>
            <rFont val="Tahoma"/>
            <family val="2"/>
          </rPr>
          <t xml:space="preserve"> Ejecutado por un sistema
</t>
        </r>
        <r>
          <rPr>
            <b/>
            <sz val="9"/>
            <color indexed="81"/>
            <rFont val="Tahoma"/>
            <family val="2"/>
          </rPr>
          <t>Manual:</t>
        </r>
        <r>
          <rPr>
            <sz val="9"/>
            <color indexed="81"/>
            <rFont val="Tahoma"/>
            <family val="2"/>
          </rPr>
          <t xml:space="preserve"> Ejecutado por personas</t>
        </r>
      </text>
    </comment>
    <comment ref="AL9" authorId="0" shapeId="0">
      <text>
        <r>
          <rPr>
            <b/>
            <sz val="9"/>
            <color indexed="81"/>
            <rFont val="Tahoma"/>
            <family val="2"/>
          </rPr>
          <t xml:space="preserve">Documentado: </t>
        </r>
        <r>
          <rPr>
            <sz val="9"/>
            <color indexed="81"/>
            <rFont val="Tahoma"/>
            <family val="2"/>
          </rPr>
          <t xml:space="preserve">Controles que están documentados en el proceso, ya 
sea en manuales, procedimientos, flujogramas o cualquier otro documento propio del proceso.
</t>
        </r>
        <r>
          <rPr>
            <b/>
            <sz val="9"/>
            <color indexed="81"/>
            <rFont val="Tahoma"/>
            <family val="2"/>
          </rPr>
          <t xml:space="preserve">
Sin documentar:</t>
        </r>
        <r>
          <rPr>
            <sz val="9"/>
            <color indexed="81"/>
            <rFont val="Tahoma"/>
            <family val="2"/>
          </rPr>
          <t xml:space="preserve"> Identifica a los controles que pese a que se ejecutan en el proceso no se encuentran documentados en ningún documento propio del proceso.
(Según la metodología del DAFP)</t>
        </r>
      </text>
    </comment>
    <comment ref="AM9" authorId="0" shapeId="0">
      <text>
        <r>
          <rPr>
            <b/>
            <sz val="9"/>
            <color indexed="81"/>
            <rFont val="Tahoma"/>
            <family val="2"/>
          </rPr>
          <t xml:space="preserve">Continua: </t>
        </r>
        <r>
          <rPr>
            <sz val="9"/>
            <color indexed="81"/>
            <rFont val="Tahoma"/>
            <family val="2"/>
          </rPr>
          <t xml:space="preserve">El control se aplica siempre que se realiza la actividad que conlleva el riesgo.
</t>
        </r>
        <r>
          <rPr>
            <b/>
            <sz val="9"/>
            <color indexed="81"/>
            <rFont val="Tahoma"/>
            <family val="2"/>
          </rPr>
          <t xml:space="preserve">Aleatoria: </t>
        </r>
        <r>
          <rPr>
            <sz val="9"/>
            <color indexed="81"/>
            <rFont val="Tahoma"/>
            <family val="2"/>
          </rPr>
          <t>El control se aplica  aleatoriamente a la actividad que conlleva el riesgo.
(Según la metodología del DAFP)</t>
        </r>
      </text>
    </comment>
    <comment ref="AN9" authorId="0" shapeId="0">
      <text>
        <r>
          <rPr>
            <b/>
            <sz val="9"/>
            <color indexed="81"/>
            <rFont val="Tahoma"/>
            <family val="2"/>
          </rPr>
          <t xml:space="preserve">Con registro: </t>
        </r>
        <r>
          <rPr>
            <sz val="9"/>
            <color indexed="81"/>
            <rFont val="Tahoma"/>
            <family val="2"/>
          </rPr>
          <t xml:space="preserve">El control deja un registro permite evidencia la ejecución del control.
</t>
        </r>
        <r>
          <rPr>
            <b/>
            <sz val="9"/>
            <color indexed="81"/>
            <rFont val="Tahoma"/>
            <family val="2"/>
          </rPr>
          <t xml:space="preserve">Sin registro: </t>
        </r>
        <r>
          <rPr>
            <sz val="9"/>
            <color indexed="81"/>
            <rFont val="Tahoma"/>
            <family val="2"/>
          </rPr>
          <t>El control no deja registro de la ejecución del control. 
(Según la metodología del DAFP)</t>
        </r>
      </text>
    </comment>
    <comment ref="AW9" authorId="0" shapeId="0">
      <text>
        <r>
          <rPr>
            <b/>
            <sz val="9"/>
            <color indexed="81"/>
            <rFont val="Tahoma"/>
            <family val="2"/>
          </rPr>
          <t xml:space="preserve">
Reducir:
(mitigar): </t>
        </r>
        <r>
          <rPr>
            <sz val="9"/>
            <color indexed="81"/>
            <rFont val="Tahoma"/>
            <family val="2"/>
          </rPr>
          <t>Acciones que mitiguen el nivel de riesgo. No es necesariamente un nuevo control.</t>
        </r>
        <r>
          <rPr>
            <b/>
            <sz val="9"/>
            <color indexed="81"/>
            <rFont val="Tahoma"/>
            <family val="2"/>
          </rPr>
          <t xml:space="preserve">
(transferir): </t>
        </r>
        <r>
          <rPr>
            <sz val="9"/>
            <color indexed="81"/>
            <rFont val="Tahoma"/>
            <family val="2"/>
          </rPr>
          <t xml:space="preserve">Tercerizar el proceso o trasladar el riesgo a través de seguros o pólizas.
La responsabilidad económica recae sobre el tercero, pero no se trasfiere la responsabilidad sobre el tema reputacional.
</t>
        </r>
        <r>
          <rPr>
            <b/>
            <sz val="9"/>
            <color indexed="81"/>
            <rFont val="Tahoma"/>
            <family val="2"/>
          </rPr>
          <t xml:space="preserve">
Aceptar:</t>
        </r>
        <r>
          <rPr>
            <sz val="9"/>
            <color indexed="81"/>
            <rFont val="Tahoma"/>
            <family val="2"/>
          </rPr>
          <t xml:space="preserve"> Asumir el riesgo conociendo los efectos de su posible materialización.
</t>
        </r>
        <r>
          <rPr>
            <b/>
            <sz val="9"/>
            <color indexed="81"/>
            <rFont val="Tahoma"/>
            <family val="2"/>
          </rPr>
          <t>Evitar:</t>
        </r>
        <r>
          <rPr>
            <sz val="9"/>
            <color indexed="81"/>
            <rFont val="Tahoma"/>
            <family val="2"/>
          </rPr>
          <t xml:space="preserve"> No asumir la actividad que genera el riesgo.
(Según la metodología del DAFP)</t>
        </r>
      </text>
    </comment>
    <comment ref="AX9" authorId="2" shapeId="0">
      <text>
        <r>
          <rPr>
            <b/>
            <sz val="9"/>
            <color indexed="81"/>
            <rFont val="Tahoma"/>
            <family val="2"/>
          </rPr>
          <t>son actividades que fortalecen los controles existentes o crean nuevoos controles</t>
        </r>
      </text>
    </comment>
    <comment ref="BA9" authorId="2" shapeId="0">
      <text>
        <r>
          <rPr>
            <b/>
            <sz val="9"/>
            <color indexed="81"/>
            <rFont val="Tahoma"/>
            <family val="2"/>
          </rPr>
          <t>No puede exceder el 30 de noviembre de la vigencia respectiva</t>
        </r>
      </text>
    </comment>
  </commentList>
</comments>
</file>

<file path=xl/comments3.xml><?xml version="1.0" encoding="utf-8"?>
<comments xmlns="http://schemas.openxmlformats.org/spreadsheetml/2006/main">
  <authors>
    <author>Astrid Cecilia Sarmiento Rincon</author>
    <author>LUZMA</author>
  </authors>
  <commentList>
    <comment ref="G8" authorId="0" shapeId="0">
      <text>
        <r>
          <rPr>
            <b/>
            <sz val="10"/>
            <color indexed="81"/>
            <rFont val="Tahoma"/>
            <family val="2"/>
          </rPr>
          <t>Revisar de la caracterización el Insumo de Riesgos
Priorizar aquellas en las que existe algún indicio o evidencia de eventos de riesgo de corrupciòn Ej. Materializaciones, hallazgos disciplinarios investigaciones disciplinarias, otros.
Identificar el riesgo de corrupción que se puede presentar</t>
        </r>
      </text>
    </comment>
    <comment ref="H8" authorId="1" shapeId="0">
      <text>
        <r>
          <rPr>
            <b/>
            <sz val="9"/>
            <color indexed="81"/>
            <rFont val="Tahoma"/>
            <family val="2"/>
          </rPr>
          <t xml:space="preserve">Nota:
</t>
        </r>
        <r>
          <rPr>
            <sz val="9"/>
            <color indexed="81"/>
            <rFont val="Tahoma"/>
            <family val="2"/>
          </rPr>
          <t xml:space="preserve"> Identifique máximo 3 causas</t>
        </r>
      </text>
    </comment>
    <comment ref="I8" authorId="0" shapeId="0">
      <text>
        <r>
          <rPr>
            <b/>
            <sz val="8"/>
            <color indexed="81"/>
            <rFont val="Tahoma"/>
            <family val="2"/>
          </rPr>
          <t>Nota:</t>
        </r>
        <r>
          <rPr>
            <sz val="8"/>
            <color indexed="81"/>
            <rFont val="Tahoma"/>
            <family val="2"/>
          </rPr>
          <t xml:space="preserve">
Los efectos o situaciones resultantes de la materialización del riesgo que impactan en el objetivo, la entidad, sus grupos de valor y demás partes interesadas
Máximo 3 consecuencias.</t>
        </r>
      </text>
    </comment>
  </commentList>
</comments>
</file>

<file path=xl/comments4.xml><?xml version="1.0" encoding="utf-8"?>
<comments xmlns="http://schemas.openxmlformats.org/spreadsheetml/2006/main">
  <authors>
    <author>Natalia Irina Vanegas Pinzón</author>
    <author>LUZMA</author>
  </authors>
  <commentList>
    <comment ref="G10" authorId="0" shapeId="0">
      <text>
        <r>
          <rPr>
            <b/>
            <sz val="9"/>
            <color indexed="81"/>
            <rFont val="Tahoma"/>
            <family val="2"/>
          </rPr>
          <t>Ejemplo: * El profesional de contratación.
* El auxiliar de cartera.
* El coordinador de operaciones.
* La coordinadora de nómina.
* El sistema SAP.
* El aplicativo de nómina.
* El aplicativo de contratación.
* El aplicativo de activos fijos.</t>
        </r>
      </text>
    </comment>
    <comment ref="I10" authorId="0" shapeId="0">
      <text>
        <r>
          <rPr>
            <b/>
            <sz val="9"/>
            <color indexed="81"/>
            <rFont val="Tahoma"/>
            <family val="2"/>
          </rPr>
          <t>Ejemplo:
* El profesional de contratación: cada vez que se va a realizar un contrato con un proveedor de servicios.
* El auxiliar de cartera: mensualmente.
* El coordinador de operaciones:diariamente.
* La coordinadora de nómina: quincenalmente.
* El sistema SAP cada vez que se va a realizar un pago.</t>
        </r>
      </text>
    </comment>
    <comment ref="J10" authorId="0" shapeId="0">
      <text>
        <r>
          <rPr>
            <b/>
            <sz val="9"/>
            <color indexed="81"/>
            <rFont val="Tahoma"/>
            <family val="2"/>
          </rPr>
          <t>Ejemplo:
* Cada vez que se va a efectuar un contrato el profesional de contratación verifica que la información suministrada por el proveedor corresponda con los requisitos establecidos de contratación.
* El auxiliar de cartera mensualmente verifica que los valores recaudados en ‘Banco’ correspondan con los saldos adeudados por los clientes.</t>
        </r>
      </text>
    </comment>
    <comment ref="K10" authorId="0" shapeId="0">
      <text>
        <r>
          <rPr>
            <b/>
            <sz val="9"/>
            <color indexed="81"/>
            <rFont val="Tahoma"/>
            <family val="2"/>
          </rPr>
          <t>Ejemplo:
* Cada vez que se va a realizar un contrato el profesional de
contratación verifica que la información suministrada por el
proveedor corresponda con los requisitos establecidos de
contratación a través de una lista de chequeo donde están los
requisitos de información y la revisión con la información
física suministrada por el proveedor.
* El auxiliar de cartera verifica mensualmente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t>
        </r>
      </text>
    </comment>
    <comment ref="L10" authorId="0" shapeId="0">
      <text>
        <r>
          <rPr>
            <b/>
            <sz val="9"/>
            <color indexed="81"/>
            <rFont val="Tahoma"/>
            <family val="2"/>
          </rPr>
          <t>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liste las cuentas pendientes de pago, realice llamadas a los clientes y solicite la fecha para el pago oportuno de las mismas.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 En caso de encontrar coincidencias el sistema no permite realizar el pago.</t>
        </r>
      </text>
    </comment>
    <comment ref="M10" authorId="0" shapeId="0">
      <text>
        <r>
          <rPr>
            <b/>
            <sz val="9"/>
            <color indexed="81"/>
            <rFont val="Tahoma"/>
            <family val="2"/>
          </rPr>
          <t>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Como evidencia: la respectiva lista de chequeo diligenciada con la información de la carpeta del cliente y correos solicitando la información faltante en los casos que aplique.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lista las cuentas pendientes de pago, realiza llamadas a los clientes y solicita que le indiquen la fecha para el pago oportuno de las mismas. Como evidencia: el listado de cuentas por cobrar pendientes de pago en Excel con los compromisos acordados con los clientes y extracto bancario.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En caso de encontrar coincidencias el sistema no permite realizar el pago. Como evidencia queda la programación interna del aplicativo y el reporte de coincidencia con listas restrictivas.</t>
        </r>
      </text>
    </comment>
    <comment ref="F11" authorId="1" shapeId="0">
      <text>
        <r>
          <rPr>
            <b/>
            <sz val="9"/>
            <color indexed="81"/>
            <rFont val="Tahoma"/>
            <family val="2"/>
          </rPr>
          <t>La descripción debe incorporar los criterios de evaluación del control:
1. Responsable.
2. Periodicidad.
3. Propósito
4. Cómo se realiza la actividad de control
5. Qué pasa con ls observaciones o desviaciones
6. Evidencia de la ejecución del control
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Como evidencia: la respectiva lista de chequeo diligenciada con la información de la carpeta del cliente y correos solicitando la información faltante en los casos que aplique.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lista las cuentas pendientes de pago, realiza llamadas a los clientes y solicita que le indiquen la fecha para el pago oportuno de las mismas. Como evidencia: el listado de cuentas por cobrar pendientes de pago en Excel con los compromisos acordados con los clientes y extracto bancario.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En caso de encontrar coincidencias el sistema no permite realizar el pago. Como evidencia queda la programación interna del aplicativo y el reporte de coincidencia con listas restrictivas.</t>
        </r>
      </text>
    </comment>
    <comment ref="G21" authorId="0" shapeId="0">
      <text>
        <r>
          <rPr>
            <b/>
            <sz val="9"/>
            <color indexed="81"/>
            <rFont val="Tahoma"/>
            <family val="2"/>
          </rPr>
          <t>Ejemplo: * El profesional de contratación.
* El auxiliar de cartera.
* El coordinador de operaciones.
* La coordinadora de nómina.
* El sistema SAP.
* El aplicativo de nómina.
* El aplicativo de contratación.
* El aplicativo de activos fijos.</t>
        </r>
      </text>
    </comment>
    <comment ref="I21" authorId="0" shapeId="0">
      <text>
        <r>
          <rPr>
            <b/>
            <sz val="9"/>
            <color indexed="81"/>
            <rFont val="Tahoma"/>
            <family val="2"/>
          </rPr>
          <t>Ejemplo:
* El profesional de contratación: cada vez que se va a realizar un contrato con un proveedor de servicios.
* El auxiliar de cartera: mensualmente.
* El coordinador de operaciones:diariamente.
* La coordinadora de nómina: quincenalmente.
* El sistema SAP cada vez que se va a realizar un pago.</t>
        </r>
      </text>
    </comment>
    <comment ref="J21" authorId="0" shapeId="0">
      <text>
        <r>
          <rPr>
            <b/>
            <sz val="9"/>
            <color indexed="81"/>
            <rFont val="Tahoma"/>
            <family val="2"/>
          </rPr>
          <t>Ejemplo:
* Cada vez que se va a efectuar un contrato el profesional de contratación verifica que la información suministrada por el proveedor corresponda con los requisitos establecidos de contratación.
* El auxiliar de cartera mensualmente verifica que los valores recaudados en ‘Banco’ correspondan con los saldos adeudados por los clientes.</t>
        </r>
      </text>
    </comment>
    <comment ref="K21" authorId="0" shapeId="0">
      <text>
        <r>
          <rPr>
            <b/>
            <sz val="9"/>
            <color indexed="81"/>
            <rFont val="Tahoma"/>
            <family val="2"/>
          </rPr>
          <t>Ejemplo:
* Cada vez que se va a realizar un contrato el profesional de
contratación verifica que la información suministrada por el
proveedor corresponda con los requisitos establecidos de
contratación a través de una lista de chequeo donde están los
requisitos de información y la revisión con la información
física suministrada por el proveedor.
* El auxiliar de cartera verifica mensualmente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t>
        </r>
      </text>
    </comment>
    <comment ref="L21" authorId="0" shapeId="0">
      <text>
        <r>
          <rPr>
            <b/>
            <sz val="9"/>
            <color indexed="81"/>
            <rFont val="Tahoma"/>
            <family val="2"/>
          </rPr>
          <t>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liste las cuentas pendientes de pago, realice llamadas a los clientes y solicite la fecha para el pago oportuno de las mismas.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 En caso de encontrar coincidencias el sistema no permite realizar el pago.</t>
        </r>
      </text>
    </comment>
    <comment ref="M21" authorId="0" shapeId="0">
      <text>
        <r>
          <rPr>
            <b/>
            <sz val="9"/>
            <color indexed="81"/>
            <rFont val="Tahoma"/>
            <family val="2"/>
          </rPr>
          <t>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Como evidencia: la respectiva lista de chequeo diligenciada con la información de la carpeta del cliente y correos solicitando la información faltante en los casos que aplique.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lista las cuentas pendientes de pago, realiza llamadas a los clientes y solicita que le indiquen la fecha para el pago oportuno de las mismas. Como evidencia: el listado de cuentas por cobrar pendientes de pago en Excel con los compromisos acordados con los clientes y extracto bancario.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En caso de encontrar coincidencias el sistema no permite realizar el pago. Como evidencia queda la programación interna del aplicativo y el reporte de coincidencia con listas restrictivas.</t>
        </r>
      </text>
    </comment>
    <comment ref="F22" authorId="1" shapeId="0">
      <text>
        <r>
          <rPr>
            <b/>
            <sz val="9"/>
            <color indexed="81"/>
            <rFont val="Tahoma"/>
            <family val="2"/>
          </rPr>
          <t>La descripción debe incorporar los criterios de evaluación del control:
1. Responsable.
2. Periodicidad.
3. Propósito
4. Cómo se realiza la actividad de control
5. Qué pasa con ls observaciones o desviaciones
6. Evidencia de la ejecución del control
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Como evidencia: la respectiva lista de chequeo diligenciada con la información de la carpeta del cliente y correos solicitando la información faltante en los casos que aplique.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lista las cuentas pendientes de pago, realiza llamadas a los clientes y solicita que le indiquen la fecha para el pago oportuno de las mismas. Como evidencia: el listado de cuentas por cobrar pendientes de pago en Excel con los compromisos acordados con los clientes y extracto bancario.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En caso de encontrar coincidencias el sistema no permite realizar el pago. Como evidencia queda la programación interna del aplicativo y el reporte de coincidencia con listas restrictivas.</t>
        </r>
      </text>
    </comment>
    <comment ref="G32" authorId="0" shapeId="0">
      <text>
        <r>
          <rPr>
            <b/>
            <sz val="9"/>
            <color indexed="81"/>
            <rFont val="Tahoma"/>
            <family val="2"/>
          </rPr>
          <t>Ejemplo: * El profesional de contratación.
* El auxiliar de cartera.
* El coordinador de operaciones.
* La coordinadora de nómina.
* El sistema SAP.
* El aplicativo de nómina.
* El aplicativo de contratación.
* El aplicativo de activos fijos.</t>
        </r>
      </text>
    </comment>
    <comment ref="I32" authorId="0" shapeId="0">
      <text>
        <r>
          <rPr>
            <b/>
            <sz val="9"/>
            <color indexed="81"/>
            <rFont val="Tahoma"/>
            <family val="2"/>
          </rPr>
          <t>Ejemplo:
* El profesional de contratación: cada vez que se va a realizar un contrato con un proveedor de servicios.
* El auxiliar de cartera: mensualmente.
* El coordinador de operaciones:diariamente.
* La coordinadora de nómina: quincenalmente.
* El sistema SAP cada vez que se va a realizar un pago.</t>
        </r>
      </text>
    </comment>
    <comment ref="J32" authorId="0" shapeId="0">
      <text>
        <r>
          <rPr>
            <b/>
            <sz val="9"/>
            <color indexed="81"/>
            <rFont val="Tahoma"/>
            <family val="2"/>
          </rPr>
          <t>Ejemplo:
* Cada vez que se va a efectuar un contrato el profesional de contratación verifica que la información suministrada por el proveedor corresponda con los requisitos establecidos de contratación.
* El auxiliar de cartera mensualmente verifica que los valores recaudados en ‘Banco’ correspondan con los saldos adeudados por los clientes.</t>
        </r>
      </text>
    </comment>
    <comment ref="K32" authorId="0" shapeId="0">
      <text>
        <r>
          <rPr>
            <b/>
            <sz val="9"/>
            <color indexed="81"/>
            <rFont val="Tahoma"/>
            <family val="2"/>
          </rPr>
          <t>Ejemplo:
* Cada vez que se va a realizar un contrato el profesional de
contratación verifica que la información suministrada por el
proveedor corresponda con los requisitos establecidos de
contratación a través de una lista de chequeo donde están los
requisitos de información y la revisión con la información
física suministrada por el proveedor.
* El auxiliar de cartera verifica mensualmente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t>
        </r>
      </text>
    </comment>
    <comment ref="L32" authorId="0" shapeId="0">
      <text>
        <r>
          <rPr>
            <b/>
            <sz val="9"/>
            <color indexed="81"/>
            <rFont val="Tahoma"/>
            <family val="2"/>
          </rPr>
          <t>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liste las cuentas pendientes de pago, realice llamadas a los clientes y solicite la fecha para el pago oportuno de las mismas.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 En caso de encontrar coincidencias el sistema no permite realizar el pago.</t>
        </r>
      </text>
    </comment>
    <comment ref="M32" authorId="0" shapeId="0">
      <text>
        <r>
          <rPr>
            <b/>
            <sz val="9"/>
            <color indexed="81"/>
            <rFont val="Tahoma"/>
            <family val="2"/>
          </rPr>
          <t>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Como evidencia: la respectiva lista de chequeo diligenciada con la información de la carpeta del cliente y correos solicitando la información faltante en los casos que aplique.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lista las cuentas pendientes de pago, realiza llamadas a los clientes y solicita que le indiquen la fecha para el pago oportuno de las mismas. Como evidencia: el listado de cuentas por cobrar pendientes de pago en Excel con los compromisos acordados con los clientes y extracto bancario.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En caso de encontrar coincidencias el sistema no permite realizar el pago. Como evidencia queda la programación interna del aplicativo y el reporte de coincidencia con listas restrictivas.</t>
        </r>
      </text>
    </comment>
    <comment ref="F33" authorId="1" shapeId="0">
      <text>
        <r>
          <rPr>
            <b/>
            <sz val="9"/>
            <color indexed="81"/>
            <rFont val="Tahoma"/>
            <family val="2"/>
          </rPr>
          <t>La descripción debe incorporar los criterios de evaluación del control:
1. Responsable.
2. Periodicidad.
3. Propósito
4. Cómo se realiza la actividad de control
5. Qué pasa con ls observaciones o desviaciones
6. Evidencia de la ejecución del control
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Como evidencia: la respectiva lista de chequeo diligenciada con la información de la carpeta del cliente y correos solicitando la información faltante en los casos que aplique.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lista las cuentas pendientes de pago, realiza llamadas a los clientes y solicita que le indiquen la fecha para el pago oportuno de las mismas. Como evidencia: el listado de cuentas por cobrar pendientes de pago en Excel con los compromisos acordados con los clientes y extracto bancario.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En caso de encontrar coincidencias el sistema no permite realizar el pago. Como evidencia queda la programación interna del aplicativo y el reporte de coincidencia con listas restrictivas.</t>
        </r>
      </text>
    </comment>
    <comment ref="G43" authorId="0" shapeId="0">
      <text>
        <r>
          <rPr>
            <b/>
            <sz val="9"/>
            <color indexed="81"/>
            <rFont val="Tahoma"/>
            <family val="2"/>
          </rPr>
          <t>Ejemplo: * El profesional de contratación.
* El auxiliar de cartera.
* El coordinador de operaciones.
* La coordinadora de nómina.
* El sistema SAP.
* El aplicativo de nómina.
* El aplicativo de contratación.
* El aplicativo de activos fijos.</t>
        </r>
      </text>
    </comment>
    <comment ref="I43" authorId="0" shapeId="0">
      <text>
        <r>
          <rPr>
            <b/>
            <sz val="9"/>
            <color indexed="81"/>
            <rFont val="Tahoma"/>
            <family val="2"/>
          </rPr>
          <t>Ejemplo:
* El profesional de contratación: cada vez que se va a realizar un contrato con un proveedor de servicios.
* El auxiliar de cartera: mensualmente.
* El coordinador de operaciones:diariamente.
* La coordinadora de nómina: quincenalmente.
* El sistema SAP cada vez que se va a realizar un pago.</t>
        </r>
      </text>
    </comment>
    <comment ref="J43" authorId="0" shapeId="0">
      <text>
        <r>
          <rPr>
            <b/>
            <sz val="9"/>
            <color indexed="81"/>
            <rFont val="Tahoma"/>
            <family val="2"/>
          </rPr>
          <t>Ejemplo:
* Cada vez que se va a efectuar un contrato el profesional de contratación verifica que la información suministrada por el proveedor corresponda con los requisitos establecidos de contratación.
* El auxiliar de cartera mensualmente verifica que los valores recaudados en ‘Banco’ correspondan con los saldos adeudados por los clientes.</t>
        </r>
      </text>
    </comment>
    <comment ref="K43" authorId="0" shapeId="0">
      <text>
        <r>
          <rPr>
            <b/>
            <sz val="9"/>
            <color indexed="81"/>
            <rFont val="Tahoma"/>
            <family val="2"/>
          </rPr>
          <t>Ejemplo:
* Cada vez que se va a realizar un contrato el profesional de
contratación verifica que la información suministrada por el
proveedor corresponda con los requisitos establecidos de
contratación a través de una lista de chequeo donde están los
requisitos de información y la revisión con la información
física suministrada por el proveedor.
* El auxiliar de cartera verifica mensualmente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t>
        </r>
      </text>
    </comment>
    <comment ref="L43" authorId="0" shapeId="0">
      <text>
        <r>
          <rPr>
            <b/>
            <sz val="9"/>
            <color indexed="81"/>
            <rFont val="Tahoma"/>
            <family val="2"/>
          </rPr>
          <t>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liste las cuentas pendientes de pago, realice llamadas a los clientes y solicite la fecha para el pago oportuno de las mismas.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 En caso de encontrar coincidencias el sistema no permite realizar el pago.</t>
        </r>
      </text>
    </comment>
    <comment ref="M43" authorId="0" shapeId="0">
      <text>
        <r>
          <rPr>
            <b/>
            <sz val="9"/>
            <color indexed="81"/>
            <rFont val="Tahoma"/>
            <family val="2"/>
          </rPr>
          <t>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Como evidencia: la respectiva lista de chequeo diligenciada con la información de la carpeta del cliente y correos solicitando la información faltante en los casos que aplique.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lista las cuentas pendientes de pago, realiza llamadas a los clientes y solicita que le indiquen la fecha para el pago oportuno de las mismas. Como evidencia: el listado de cuentas por cobrar pendientes de pago en Excel con los compromisos acordados con los clientes y extracto bancario.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En caso de encontrar coincidencias el sistema no permite realizar el pago. Como evidencia queda la programación interna del aplicativo y el reporte de coincidencia con listas restrictivas.</t>
        </r>
      </text>
    </comment>
    <comment ref="F44" authorId="1" shapeId="0">
      <text>
        <r>
          <rPr>
            <b/>
            <sz val="9"/>
            <color indexed="81"/>
            <rFont val="Tahoma"/>
            <family val="2"/>
          </rPr>
          <t>La descripción debe incorporar los criterios de evaluación del control:
1. Responsable.
2. Periodicidad.
3. Propósito
4. Cómo se realiza la actividad de control
5. Qué pasa con ls observaciones o desviaciones
6. Evidencia de la ejecución del control
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Como evidencia: la respectiva lista de chequeo diligenciada con la información de la carpeta del cliente y correos solicitando la información faltante en los casos que aplique.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lista las cuentas pendientes de pago, realiza llamadas a los clientes y solicita que le indiquen la fecha para el pago oportuno de las mismas. Como evidencia: el listado de cuentas por cobrar pendientes de pago en Excel con los compromisos acordados con los clientes y extracto bancario.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En caso de encontrar coincidencias el sistema no permite realizar el pago. Como evidencia queda la programación interna del aplicativo y el reporte de coincidencia con listas restrictivas.</t>
        </r>
      </text>
    </comment>
    <comment ref="G54" authorId="0" shapeId="0">
      <text>
        <r>
          <rPr>
            <b/>
            <sz val="9"/>
            <color indexed="81"/>
            <rFont val="Tahoma"/>
            <family val="2"/>
          </rPr>
          <t>Ejemplo: * El profesional de contratación.
* El auxiliar de cartera.
* El coordinador de operaciones.
* La coordinadora de nómina.
* El sistema SAP.
* El aplicativo de nómina.
* El aplicativo de contratación.
* El aplicativo de activos fijos.</t>
        </r>
      </text>
    </comment>
    <comment ref="I54" authorId="0" shapeId="0">
      <text>
        <r>
          <rPr>
            <b/>
            <sz val="9"/>
            <color indexed="81"/>
            <rFont val="Tahoma"/>
            <family val="2"/>
          </rPr>
          <t>Ejemplo:
* El profesional de contratación: cada vez que se va a realizar un contrato con un proveedor de servicios.
* El auxiliar de cartera: mensualmente.
* El coordinador de operaciones:diariamente.
* La coordinadora de nómina: quincenalmente.
* El sistema SAP cada vez que se va a realizar un pago.</t>
        </r>
      </text>
    </comment>
    <comment ref="J54" authorId="0" shapeId="0">
      <text>
        <r>
          <rPr>
            <b/>
            <sz val="9"/>
            <color indexed="81"/>
            <rFont val="Tahoma"/>
            <family val="2"/>
          </rPr>
          <t>Ejemplo:
* Cada vez que se va a efectuar un contrato el profesional de contratación verifica que la información suministrada por el proveedor corresponda con los requisitos establecidos de contratación.
* El auxiliar de cartera mensualmente verifica que los valores recaudados en ‘Banco’ correspondan con los saldos adeudados por los clientes.</t>
        </r>
      </text>
    </comment>
    <comment ref="K54" authorId="0" shapeId="0">
      <text>
        <r>
          <rPr>
            <b/>
            <sz val="9"/>
            <color indexed="81"/>
            <rFont val="Tahoma"/>
            <family val="2"/>
          </rPr>
          <t>Ejemplo:
* Cada vez que se va a realizar un contrato el profesional de
contratación verifica que la información suministrada por el
proveedor corresponda con los requisitos establecidos de
contratación a través de una lista de chequeo donde están los
requisitos de información y la revisión con la información
física suministrada por el proveedor.
* El auxiliar de cartera verifica mensualmente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t>
        </r>
      </text>
    </comment>
    <comment ref="L54" authorId="0" shapeId="0">
      <text>
        <r>
          <rPr>
            <b/>
            <sz val="9"/>
            <color indexed="81"/>
            <rFont val="Tahoma"/>
            <family val="2"/>
          </rPr>
          <t>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liste las cuentas pendientes de pago, realice llamadas a los clientes y solicite la fecha para el pago oportuno de las mismas.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 En caso de encontrar coincidencias el sistema no permite realizar el pago.</t>
        </r>
      </text>
    </comment>
    <comment ref="M54" authorId="0" shapeId="0">
      <text>
        <r>
          <rPr>
            <b/>
            <sz val="9"/>
            <color indexed="81"/>
            <rFont val="Tahoma"/>
            <family val="2"/>
          </rPr>
          <t>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Como evidencia: la respectiva lista de chequeo diligenciada con la información de la carpeta del cliente y correos solicitando la información faltante en los casos que aplique.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lista las cuentas pendientes de pago, realiza llamadas a los clientes y solicita que le indiquen la fecha para el pago oportuno de las mismas. Como evidencia: el listado de cuentas por cobrar pendientes de pago en Excel con los compromisos acordados con los clientes y extracto bancario.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En caso de encontrar coincidencias el sistema no permite realizar el pago. Como evidencia queda la programación interna del aplicativo y el reporte de coincidencia con listas restrictivas.</t>
        </r>
      </text>
    </comment>
    <comment ref="F55" authorId="1" shapeId="0">
      <text>
        <r>
          <rPr>
            <b/>
            <sz val="9"/>
            <color indexed="81"/>
            <rFont val="Tahoma"/>
            <family val="2"/>
          </rPr>
          <t>La descripción debe incorporar los criterios de evaluación del control:
1. Responsable.
2. Periodicidad.
3. Propósito
4. Cómo se realiza la actividad de control
5. Qué pasa con ls observaciones o desviaciones
6. Evidencia de la ejecución del control
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Como evidencia: la respectiva lista de chequeo diligenciada con la información de la carpeta del cliente y correos solicitando la información faltante en los casos que aplique.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lista las cuentas pendientes de pago, realiza llamadas a los clientes y solicita que le indiquen la fecha para el pago oportuno de las mismas. Como evidencia: el listado de cuentas por cobrar pendientes de pago en Excel con los compromisos acordados con los clientes y extracto bancario.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En caso de encontrar coincidencias el sistema no permite realizar el pago. Como evidencia queda la programación interna del aplicativo y el reporte de coincidencia con listas restrictivas.</t>
        </r>
      </text>
    </comment>
  </commentList>
</comments>
</file>

<file path=xl/comments5.xml><?xml version="1.0" encoding="utf-8"?>
<comments xmlns="http://schemas.openxmlformats.org/spreadsheetml/2006/main">
  <authors>
    <author>Natalia Irina Vanegas Pinzón</author>
    <author>Portatil</author>
    <author>Alejandra</author>
  </authors>
  <commentList>
    <comment ref="Q9" authorId="0" shapeId="0">
      <text>
        <r>
          <rPr>
            <b/>
            <sz val="9"/>
            <color indexed="81"/>
            <rFont val="Tahoma"/>
            <family val="2"/>
          </rPr>
          <t>En los riesgos de corrupción no se acepta la opción de asumir.</t>
        </r>
      </text>
    </comment>
    <comment ref="R9" authorId="1" shapeId="0">
      <text>
        <r>
          <rPr>
            <b/>
            <sz val="9"/>
            <color indexed="81"/>
            <rFont val="Tahoma"/>
            <family val="2"/>
          </rPr>
          <t>Deben ir numeradas.
Es importante definir actividades para fortalecer los controles; así como, actividades o controles para cada una de las causas.</t>
        </r>
      </text>
    </comment>
    <comment ref="U9" authorId="2" shapeId="0">
      <text>
        <r>
          <rPr>
            <b/>
            <sz val="9"/>
            <color indexed="81"/>
            <rFont val="Tahoma"/>
            <family val="2"/>
          </rPr>
          <t>No puede exceder el 30 de noviembre de la vigencia respectiva</t>
        </r>
      </text>
    </comment>
  </commentList>
</comments>
</file>

<file path=xl/comments6.xml><?xml version="1.0" encoding="utf-8"?>
<comments xmlns="http://schemas.openxmlformats.org/spreadsheetml/2006/main">
  <authors>
    <author>USER</author>
  </authors>
  <commentList>
    <comment ref="B7" authorId="0" shapeId="0">
      <text>
        <r>
          <rPr>
            <b/>
            <sz val="9"/>
            <color indexed="81"/>
            <rFont val="Tahoma"/>
            <family val="2"/>
          </rPr>
          <t>Describa los activos con criticidad alta detallados en la matriz de activos de información.</t>
        </r>
      </text>
    </comment>
  </commentList>
</comments>
</file>

<file path=xl/sharedStrings.xml><?xml version="1.0" encoding="utf-8"?>
<sst xmlns="http://schemas.openxmlformats.org/spreadsheetml/2006/main" count="1745" uniqueCount="772">
  <si>
    <t>OBJETIVO DEL PROCESO</t>
  </si>
  <si>
    <t>IDENTIFICACIÓN DEL RIESGO</t>
  </si>
  <si>
    <t>No</t>
  </si>
  <si>
    <t>RIESGO</t>
  </si>
  <si>
    <t>Descriptor</t>
  </si>
  <si>
    <t>Descripción</t>
  </si>
  <si>
    <t>Frecuencia</t>
  </si>
  <si>
    <t>Casi Seguro</t>
  </si>
  <si>
    <t xml:space="preserve">Se espera que el evento ocurra en la mayoría de las circunstancias </t>
  </si>
  <si>
    <t>Mas de 1 vez al año.</t>
  </si>
  <si>
    <t>Probable</t>
  </si>
  <si>
    <t>Es viable que el evento ocurra en la mayoría de las circunstancias</t>
  </si>
  <si>
    <t>Al menos 1 vez en el último año.</t>
  </si>
  <si>
    <t>Posible</t>
  </si>
  <si>
    <t>El evento podría ocurrir en algún momento</t>
  </si>
  <si>
    <t>Al menos 1 vez en los últimos 2 años.</t>
  </si>
  <si>
    <t>Improbable</t>
  </si>
  <si>
    <t>El evento puede ocurrir solo en algún momento</t>
  </si>
  <si>
    <t>Al menos 1 vez en los últimos 5 años.</t>
  </si>
  <si>
    <t>Raro</t>
  </si>
  <si>
    <t>El evento puede ocurrir solo en circunstancias excepcionales (poco comunes o anormales)</t>
  </si>
  <si>
    <t>No se ha presentado en los últimos 5 años.</t>
  </si>
  <si>
    <t>CATASTRÓFICO</t>
  </si>
  <si>
    <t>MAYOR</t>
  </si>
  <si>
    <t>MODERADO</t>
  </si>
  <si>
    <t>MENOR</t>
  </si>
  <si>
    <t>INSIGNIFICANTE</t>
  </si>
  <si>
    <t>¿Ocasionar lesiones físicas o pérdida de vidas humanas?</t>
  </si>
  <si>
    <t>¿Afectar al grupo de funcionarios del proceso?</t>
  </si>
  <si>
    <t>¿Afectar el cumplimiento de metas y objetivos de la dependencia?</t>
  </si>
  <si>
    <t>¿Afectar el cumplimiento de misión de la Entidad?</t>
  </si>
  <si>
    <t>¿Afectar el cumplimiento de la misión del sector al que pertenece la Entidad?</t>
  </si>
  <si>
    <t>¿Generar pérdida de confianza de la Entidad, afectando su reputación?</t>
  </si>
  <si>
    <t>¿Generar pérdida de recursos económicos?</t>
  </si>
  <si>
    <t>¿Afectar la generación de los productos o la prestación de servicios?</t>
  </si>
  <si>
    <t>¿Dar lugar al detrimento de calidad de vida de la comunidad por la pérdida del bien o servicios o los recursos públicos?</t>
  </si>
  <si>
    <t>¿Generar pérdida de información de la Entidad?</t>
  </si>
  <si>
    <t>¿Generar intervención de los órganos de control, de la Fiscalía, u otro ente?</t>
  </si>
  <si>
    <t>¿Dar lugar a procesos sancionatorios?</t>
  </si>
  <si>
    <t>¿Dar lugar a procesos disciplinarios?</t>
  </si>
  <si>
    <t>¿Dar lugar a procesos fiscales?</t>
  </si>
  <si>
    <t>¿Dar lugar a procesos penales?</t>
  </si>
  <si>
    <t>¿Generar pérdida de credibilidad del sector?</t>
  </si>
  <si>
    <t>¿Afectar la imagen regional?</t>
  </si>
  <si>
    <t>¿Afectar la imagen nacional?</t>
  </si>
  <si>
    <t>¿Genera daño ambiental?</t>
  </si>
  <si>
    <t>Afirmativamente de 1 a 5 preguntas genera medianas consecuencias sobre la entidad</t>
  </si>
  <si>
    <t>Afirmativamente de 6 a 11 preguntas genera altas consecuencias sobre la entidad</t>
  </si>
  <si>
    <t>Afirmativamente de 12 a 19 preguntas genera desastrozas consecuencias sobre la entidad</t>
  </si>
  <si>
    <t>PROBABILIDAD</t>
  </si>
  <si>
    <t>IMPACTO</t>
  </si>
  <si>
    <t>RIESGO INHERENTE</t>
  </si>
  <si>
    <t>MAPA DE CALOR (RIESGO INHERENTE) - Sin controles</t>
  </si>
  <si>
    <t>PROBABILIDAD DE OCURRENCIA</t>
  </si>
  <si>
    <t>Insignificante</t>
  </si>
  <si>
    <t>Menor</t>
  </si>
  <si>
    <t>Moderado</t>
  </si>
  <si>
    <t>Mayor</t>
  </si>
  <si>
    <t>Catastrofico</t>
  </si>
  <si>
    <t>A</t>
  </si>
  <si>
    <t>E</t>
  </si>
  <si>
    <t>M</t>
  </si>
  <si>
    <t>B</t>
  </si>
  <si>
    <t>Nivel de Riesgo</t>
  </si>
  <si>
    <t>Extremo</t>
  </si>
  <si>
    <t>Alto</t>
  </si>
  <si>
    <t>Bajo</t>
  </si>
  <si>
    <t>RARO</t>
  </si>
  <si>
    <t>BAJO</t>
  </si>
  <si>
    <t xml:space="preserve">RARO </t>
  </si>
  <si>
    <t>ALTO</t>
  </si>
  <si>
    <t>CATASTROFICO</t>
  </si>
  <si>
    <t>IMPROBABLE</t>
  </si>
  <si>
    <t>EXTREMO</t>
  </si>
  <si>
    <t>POSIBLE</t>
  </si>
  <si>
    <t>PROBABLE</t>
  </si>
  <si>
    <t>CASI SEGURO</t>
  </si>
  <si>
    <t>1. Responsable</t>
  </si>
  <si>
    <t>¿Existe un responsable asignado a la ejecución del control?</t>
  </si>
  <si>
    <t>¿El responsable tiene la autoridad y adecuada segregación de funciones en la ejecución del control?</t>
  </si>
  <si>
    <t>2. Periodicidad</t>
  </si>
  <si>
    <t>¿ La oportunidad en que se ejecuta el control ayuda a prevenir la mitigación del riesgo o a detectar la materialización del riesgo de manera oportuna?</t>
  </si>
  <si>
    <t>3. Propósito</t>
  </si>
  <si>
    <t>¿Las actividades que se desarrollan en el control realmente buscan por si sola prevenir o detectar las causas que pueden dar origen al riesgo, ejemplo Verificar, Validar Cotejar, Comparar, Revisar, etc.?</t>
  </si>
  <si>
    <t>4. Como se realiza la
actividad de control</t>
  </si>
  <si>
    <t>¿La fuente de información que se utiliza en el desarrollo del control es información confiable que permita mitigar el riesgo?</t>
  </si>
  <si>
    <t>5. Que pasa con las
observaciones o
desviaciones</t>
  </si>
  <si>
    <t>¿Las observaciones, desviaciones o diferencias identificadas como resultados de la ejecución del control son investigadas y resueltas de manera oportuna?</t>
  </si>
  <si>
    <t>6. Evidencia de la
Ejecución del Control</t>
  </si>
  <si>
    <t>¿Se deja evidencia o rastro de la ejecución del control, que permita a cualquier tercero con la evidencia, llegar a la misma conclusión?</t>
  </si>
  <si>
    <t>Resultados de la Evaluación del DISEÑO del control</t>
  </si>
  <si>
    <t>Rango de Calificación del DISEÑO</t>
  </si>
  <si>
    <t>Resultado - Peso en la evaluación del
DISEÑO del Control</t>
  </si>
  <si>
    <t>FUERTE</t>
  </si>
  <si>
    <t>Calificación entre 96 y 100</t>
  </si>
  <si>
    <t>Calificación entre 86 y 95</t>
  </si>
  <si>
    <t>DEBIL</t>
  </si>
  <si>
    <t>Calificación entre 0 y 85</t>
  </si>
  <si>
    <t>Resultados de la Evaluación de la EJECUCIÓN del control</t>
  </si>
  <si>
    <t xml:space="preserve">FUERTE </t>
  </si>
  <si>
    <t>El control se ejecuta de manera consistente por parte del responsable.</t>
  </si>
  <si>
    <t>El control se ejecuta algunas veces por parte del responsable.</t>
  </si>
  <si>
    <t>El control no se ejecuta por parte del responsable.</t>
  </si>
  <si>
    <t>Análisis y Evaluación de los Controles para la Mitigación de los Riesgos</t>
  </si>
  <si>
    <t>Peso del diseño individual o promedio de los Controles.
(DISEÑO)</t>
  </si>
  <si>
    <t>El Control se ejecuta de manera consistente por los responsables.
(EJECUCION)</t>
  </si>
  <si>
    <t>Solidez individual de cada control
Fuerte:100
Moderado:50
Debil:0</t>
  </si>
  <si>
    <t>Aplica plan de acción
para fortalecer el
Control
Si / NO</t>
  </si>
  <si>
    <t>Fuerte
Calificación Entre 96 y 100</t>
  </si>
  <si>
    <t>Fuerte (Siempre se ejecuta)</t>
  </si>
  <si>
    <t>Fuerte + Fuerte = Fuerte</t>
  </si>
  <si>
    <t>FUERTEFUERTE</t>
  </si>
  <si>
    <t>NO</t>
  </si>
  <si>
    <t>Moderado ( Algunas veces)</t>
  </si>
  <si>
    <t>Fuerte + Moderado = Moderado</t>
  </si>
  <si>
    <t>FUERTEMODERADO</t>
  </si>
  <si>
    <t>SI</t>
  </si>
  <si>
    <t>Débil (No se ejecuta)</t>
  </si>
  <si>
    <t>Fuerte + Débil = Débil</t>
  </si>
  <si>
    <t>FUERTEDEBIL</t>
  </si>
  <si>
    <t>Moderado
Calificación Entre 86 y 95</t>
  </si>
  <si>
    <t>Moderado + Fuerte = Moderado</t>
  </si>
  <si>
    <t>MODERADOFUERTE</t>
  </si>
  <si>
    <t>Moderado + Moderado = Moderado</t>
  </si>
  <si>
    <t>MODERADOMODERADO</t>
  </si>
  <si>
    <t>Moderado + Débil = Débil</t>
  </si>
  <si>
    <t>MODERADODEBIL</t>
  </si>
  <si>
    <t>Débil
Entre 0 y 85</t>
  </si>
  <si>
    <t>Débil + Fuerte = Débil</t>
  </si>
  <si>
    <t>DEBILFUERTE</t>
  </si>
  <si>
    <t>Débil + Moderado = Débil</t>
  </si>
  <si>
    <t>DEBILMODERADO</t>
  </si>
  <si>
    <t>Débil + Débil = Débil</t>
  </si>
  <si>
    <t>DEBILDEBIL</t>
  </si>
  <si>
    <t>NOMBRE DEL CONTROL</t>
  </si>
  <si>
    <t>TIPO DE CONTROL</t>
  </si>
  <si>
    <t>SOLIDEZ INDIVIDUAL DEL CONTROL</t>
  </si>
  <si>
    <t>SOLIDEZ DEL CONJUNTO DE CONTROLES</t>
  </si>
  <si>
    <t>Controles que ayudan a disminuir la probabilidad</t>
  </si>
  <si>
    <t>RIESGO RESIDUAL</t>
  </si>
  <si>
    <t>MAPA DE CALOR (RIESGO RESIDUAL)</t>
  </si>
  <si>
    <t>CORRUPCION</t>
  </si>
  <si>
    <t>Resultados de los posibles desplazamientos de la probabilidad y del impacto de los riesgos</t>
  </si>
  <si>
    <t>Controles que ayudan a disminuir Impacto</t>
  </si>
  <si>
    <t># Columnas en la matriz de
riesgo que se desplaza en el eje
de la Probabilidad</t>
  </si>
  <si>
    <t># Columnas en la matriz de
riesgo que se desplaza en el
eje de Impacto</t>
  </si>
  <si>
    <t>Fuerte</t>
  </si>
  <si>
    <t>El promedio de la solidez individual de cada control al sumarlos y ponderarlos es igual a 100.</t>
  </si>
  <si>
    <t>Preventivos
Detectivos</t>
  </si>
  <si>
    <t>Correctivos</t>
  </si>
  <si>
    <t>El promedio de la solidez individual de cada control al sumarlos y ponderarlos la calificación está entre 50 y 99</t>
  </si>
  <si>
    <t>Débil</t>
  </si>
  <si>
    <t>El promedio de la solidez individual de cada control al sumarlos y ponderarlos la calificación es menor a 50.</t>
  </si>
  <si>
    <t>NOTA: Para los riesgos de corrupción únicamente hay disminución de probabilidad. Es decir, para el impacto NO opera el desplazamiento.</t>
  </si>
  <si>
    <t xml:space="preserve">IDENTIFICACIÓN DEL RIESGO </t>
  </si>
  <si>
    <t>TRATAMIENTO DEL RIESGO</t>
  </si>
  <si>
    <t>PROCESO</t>
  </si>
  <si>
    <t xml:space="preserve">CAUSAS </t>
  </si>
  <si>
    <t>CONTROLES</t>
  </si>
  <si>
    <t>RESPONSABLES</t>
  </si>
  <si>
    <t>I TRIM</t>
  </si>
  <si>
    <t>CONSECUENCIAS</t>
  </si>
  <si>
    <t>PREGUNTA
Si el riesgo de corrupción se materializa podría:</t>
  </si>
  <si>
    <t>EVALUACIÓN DEL DISEÑO</t>
  </si>
  <si>
    <t>VALORACIÓN DEL DISEÑO</t>
  </si>
  <si>
    <t>RIESGO:</t>
  </si>
  <si>
    <t>Resultado - Peso en la evaluación de la EJECUCIÓN del Control</t>
  </si>
  <si>
    <t>Rango de Calificación de la EJECUCIÓN</t>
  </si>
  <si>
    <t>SI SE RESPONDE AFIRMATIVAMENTE LA PREGUNTA Nª 16 ES IMPACTO ES "CATASTROFICO"</t>
  </si>
  <si>
    <t>Seleccione"SI" en el caso que aplique, de lo contrario deje el espacio en blanco</t>
  </si>
  <si>
    <t>RESPONSABLE DEL CONTROL</t>
  </si>
  <si>
    <t>CÓDIGO</t>
  </si>
  <si>
    <t>Controles que ayudan a disminuir la probabilidad-impacto</t>
  </si>
  <si>
    <t>CAUSAS</t>
  </si>
  <si>
    <t>MATRIZ DE RIESGOS DE CORRUPCIÓN</t>
  </si>
  <si>
    <t>Vigencia</t>
  </si>
  <si>
    <t>CRITERIOS PARA CALIFICAR LA PROBABILIDAD</t>
  </si>
  <si>
    <t>CRITERIOS PARA CALIFICAR EL IMPACTO</t>
  </si>
  <si>
    <t>VALORACIÓN DEL RIESGO - ANÁLISIS DE RIESGO INHERENTE</t>
  </si>
  <si>
    <t>EVALUACIÓN DEL RIESGO - VALORACIÓN DE LOS CONTROLES</t>
  </si>
  <si>
    <t>EVALUACIÓN DEL RIESGO</t>
  </si>
  <si>
    <t>PLAN DE TRATAMIENTO O MANEJO DE RIESGOS -PMR</t>
  </si>
  <si>
    <t>OBJETIVO ESTRATÉGICO</t>
  </si>
  <si>
    <t>EVALUACIÓN  DEL RIESGO  - NIVEL DE RIESGO RESIDUAL</t>
  </si>
  <si>
    <t>Controles preventivos y detectivos afectan la PROBABILIDAD</t>
  </si>
  <si>
    <t>Controles correctivos afectan el IMPACTO</t>
  </si>
  <si>
    <t>ZONA DE RIESGO INHERENTE</t>
  </si>
  <si>
    <t>Tipo</t>
  </si>
  <si>
    <t>Implementación</t>
  </si>
  <si>
    <t>CALIFICACIÓN</t>
  </si>
  <si>
    <t>Documentación</t>
  </si>
  <si>
    <t>Evidencia</t>
  </si>
  <si>
    <t>Probabilidad Residual Final</t>
  </si>
  <si>
    <t>Impacto Residual Final</t>
  </si>
  <si>
    <t>Procesos</t>
  </si>
  <si>
    <t>Ejecución y administración de procesos</t>
  </si>
  <si>
    <t>Estratégico</t>
  </si>
  <si>
    <t>Media</t>
  </si>
  <si>
    <t>Catastrófico</t>
  </si>
  <si>
    <t>Preventivo</t>
  </si>
  <si>
    <t>Automático</t>
  </si>
  <si>
    <t>Documentado</t>
  </si>
  <si>
    <t>Continua</t>
  </si>
  <si>
    <t>Con registro</t>
  </si>
  <si>
    <t>Reducir (mitigar)</t>
  </si>
  <si>
    <t>Árbol de problemas</t>
  </si>
  <si>
    <t>Efecto 
Impacto (DAFP)</t>
  </si>
  <si>
    <t>Efecto directo
Consecuencias
Causa inmediata (DAFP)</t>
  </si>
  <si>
    <t>Causas</t>
  </si>
  <si>
    <t>Sub causas (desagregadas)
- indicativas -</t>
  </si>
  <si>
    <t>Económico</t>
  </si>
  <si>
    <t>Reputacional</t>
  </si>
  <si>
    <t>Tabla Criterios para definir el nivel de Probabilidad Gestión - Seguridad de la información</t>
  </si>
  <si>
    <t>Matriz de calor (niveles de severidad del riesgo)</t>
  </si>
  <si>
    <t>Frecuencia de la Actividad</t>
  </si>
  <si>
    <t>Probabilidad</t>
  </si>
  <si>
    <t>Muy Baja</t>
  </si>
  <si>
    <t>Baja</t>
  </si>
  <si>
    <t>Alta</t>
  </si>
  <si>
    <t>Muy Alta</t>
  </si>
  <si>
    <t>Tabla Criterios para definir el nivel de Impacto Gestión - Seguridad de la información</t>
  </si>
  <si>
    <t>Afectación Económica (o presupuestal)</t>
  </si>
  <si>
    <t>Pérdida Reputacional</t>
  </si>
  <si>
    <t>Impacto</t>
  </si>
  <si>
    <t>Leve</t>
  </si>
  <si>
    <t>El riesgo afecta la imagen de alguna área de la organización</t>
  </si>
  <si>
    <t>El riesgo afecta la imagen de la entidad con algunos usuarios de relevancia frente al logro de los objetivos</t>
  </si>
  <si>
    <t xml:space="preserve">Entre 100 y 500 SMLMV </t>
  </si>
  <si>
    <t>El riesgo afecta la imagen de la entidad a nivel nacional, con efecto publicitarios sostenible a nivel país</t>
  </si>
  <si>
    <t>Tabla Atributos de para el diseño del control</t>
  </si>
  <si>
    <t>Características</t>
  </si>
  <si>
    <t>Peso</t>
  </si>
  <si>
    <t>Atributos de Eficiencia</t>
  </si>
  <si>
    <t>Va hacia las causas del riesgo, aseguran el resultado final esperado.</t>
  </si>
  <si>
    <t>Detectivo</t>
  </si>
  <si>
    <t>Detecta que algo ocurre y devuelve el proceso a los controles preventivos.
Se pueden generar reprocesos.</t>
  </si>
  <si>
    <t>Correctivo</t>
  </si>
  <si>
    <t>Dado que permiten reducir el impacto de la materialización del riesgo, tienen un costo en su implementación.</t>
  </si>
  <si>
    <t>Son actividades de procesamiento o validación de información que se ejecutan por un sistema y/o aplicativo de manera automática sin la intervención de personas para su realización.</t>
  </si>
  <si>
    <t>Manual</t>
  </si>
  <si>
    <t>Controles que son ejecutados por una persona., tiene implícito el error humano.</t>
  </si>
  <si>
    <t>Controles que están documentados en el proceso, ya sea en manuales, procedimientos, flujogramas o cualquier otro documento propio del proceso.</t>
  </si>
  <si>
    <t>-</t>
  </si>
  <si>
    <t>Sin Documentar</t>
  </si>
  <si>
    <t>Identifica a los controles que pese a que se ejecutan en el proceso no se encuentran documentados en ningún documento propio del proceso</t>
  </si>
  <si>
    <t>Este atributo identifica a los controles que se ejecutan siempre que se realiza la actividad originadora del riesgo.</t>
  </si>
  <si>
    <t>Aleatoria</t>
  </si>
  <si>
    <t>Este atributo identifica a los controles que no siempre se ejecutan cuando se realiza la actividad originadora del riesgo</t>
  </si>
  <si>
    <t>Con Registro</t>
  </si>
  <si>
    <t>El control deja un registro que permite evidenciar la ejecución del control</t>
  </si>
  <si>
    <t>Sin Registro</t>
  </si>
  <si>
    <t>El control no deja registro de la ejecución del control</t>
  </si>
  <si>
    <t>ÁREAS DE IMPACTO</t>
  </si>
  <si>
    <t>TRIMESTRE</t>
  </si>
  <si>
    <t>Económica</t>
  </si>
  <si>
    <t>CLASIFICACIÓN DEL RIESGO</t>
  </si>
  <si>
    <t>FACTOR DE RIESGO</t>
  </si>
  <si>
    <t>Fraude externo</t>
  </si>
  <si>
    <t>Talento humano</t>
  </si>
  <si>
    <t>Fraude interno</t>
  </si>
  <si>
    <t>Tecnología</t>
  </si>
  <si>
    <t>Fallas tecnológicas</t>
  </si>
  <si>
    <t>Infraestructura</t>
  </si>
  <si>
    <t>Relaciones laborales</t>
  </si>
  <si>
    <t>Evento externo</t>
  </si>
  <si>
    <t>Usuarios, productos y prácticas</t>
  </si>
  <si>
    <t>Daños a activos fijos/eventos externos</t>
  </si>
  <si>
    <t>TIPOLOGÍA RIESGO</t>
  </si>
  <si>
    <t>Operativo</t>
  </si>
  <si>
    <t>TIPO</t>
  </si>
  <si>
    <t xml:space="preserve"> Va a las causas del riesgo. Atacan la probabilidad de ocurrencia del riesgo.
Control accionado en la entrada del proceso y
antes de que se realice la actividad originadora del riesgo, se busca establecer las condiciones que aseguren el resultado final esperado. </t>
  </si>
  <si>
    <t>Detecta que algo ocurre y devuelve el proceso a los controles preventivos Atacan la probabilidad de ocurrencia del riesgo.
Control accionado durante la ejecución del 
proceso. Estos controles detectan el riesgo, pero generan
reprocesos.</t>
  </si>
  <si>
    <t>Atacan el impacto frente a la materialización del riesgo.
Control accionado en la salida del proceso y después de que se materializa el riesgo. Estos controles tienen costos implícitos.</t>
  </si>
  <si>
    <t>IMPLEMENTACIÓN</t>
  </si>
  <si>
    <t>Ejecutado por un sistema</t>
  </si>
  <si>
    <t>Ejecutado por personas</t>
  </si>
  <si>
    <t>DOCUMENTACIÓN</t>
  </si>
  <si>
    <t>Sin documentar</t>
  </si>
  <si>
    <t>Identifica a los controles que pese a que se ejecutan en el proceso no se encuentran documentados en ningún documento propio del proceso.</t>
  </si>
  <si>
    <t>FRECUENCIA</t>
  </si>
  <si>
    <t>El control se aplica siempre que se realiza la actividad que conlleva el riesgo.</t>
  </si>
  <si>
    <t>El control se aplica  aleatoriamente a la actividad que conlleva el riesgo</t>
  </si>
  <si>
    <t>EVIDENCIA</t>
  </si>
  <si>
    <t>El control deja un registro permite evidencia la ejecución del control.</t>
  </si>
  <si>
    <t>Sin registro</t>
  </si>
  <si>
    <t xml:space="preserve">El control no deja registro de la ejecución del control. </t>
  </si>
  <si>
    <t>Acciones que mitiguen el nivel de riesgo. No es necesariamente un nuevo control.</t>
  </si>
  <si>
    <t>Reducir (transferir)</t>
  </si>
  <si>
    <t>Tercerizar el proceso o trasladar el riesgo a través de seguros o pólizas.
La responsabilidad económica recae sobre el tercero, pero no se trasfiere la responsabilidad sobre el tema reputacional.</t>
  </si>
  <si>
    <t>Aceptar</t>
  </si>
  <si>
    <t>Asumir el riesgo conociendo los efectos de su posible materialización.</t>
  </si>
  <si>
    <t>Evitar</t>
  </si>
  <si>
    <t>No asumir la actividad que genera el riesgo.</t>
  </si>
  <si>
    <t>TIPO DE CONTROLES</t>
  </si>
  <si>
    <t>IDENTIFICACIÓN DEL CONTEXTO</t>
  </si>
  <si>
    <t>CONTEXTO EXTERNO</t>
  </si>
  <si>
    <t>Factores del contexto</t>
  </si>
  <si>
    <t>A - AMENAZAS (factores negativos externos)</t>
  </si>
  <si>
    <t>O - OPORTUNIDADES (factores positivos externos)</t>
  </si>
  <si>
    <t>CONTEXTO INTERNO</t>
  </si>
  <si>
    <t>D - DEBILIDADES (factores negativos internos)</t>
  </si>
  <si>
    <t>F - FORTALEZAS (factores positivos internos)</t>
  </si>
  <si>
    <t>CONTEXTO INSUMO PARA LA MATRIZ DE RIESGOS</t>
  </si>
  <si>
    <t>Funcionamiento</t>
  </si>
  <si>
    <t>Inversión</t>
  </si>
  <si>
    <t>ZONA RIESGO INHERENTE</t>
  </si>
  <si>
    <t>ANEXO C ISO27005:2009</t>
  </si>
  <si>
    <t>EJEMPLOS DE AMENAZAS COMUNES</t>
  </si>
  <si>
    <t xml:space="preserve"> Amenazas</t>
  </si>
  <si>
    <t>Origen</t>
  </si>
  <si>
    <t>Daño físico</t>
  </si>
  <si>
    <t>Fuego</t>
  </si>
  <si>
    <t>A, D, E</t>
  </si>
  <si>
    <t>Daño por agua</t>
  </si>
  <si>
    <t>Contaminación</t>
  </si>
  <si>
    <t>Accidente importante</t>
  </si>
  <si>
    <t>Destrucción del equipo o los medios</t>
  </si>
  <si>
    <t>Polvo, corrosión, congelamiento</t>
  </si>
  <si>
    <t>Eventos naturales</t>
  </si>
  <si>
    <t>Fenómenos climáticos</t>
  </si>
  <si>
    <t>Fenómenos sísmicos</t>
  </si>
  <si>
    <t>Fenómenos volcánicos</t>
  </si>
  <si>
    <t>Fenómenos meteorológicos</t>
  </si>
  <si>
    <t>Inundación</t>
  </si>
  <si>
    <t>Pérdida de los servicios esenciales</t>
  </si>
  <si>
    <t>Falla en el sistema de suministro de agua o de aire acondicionado</t>
  </si>
  <si>
    <t>A, D</t>
  </si>
  <si>
    <t>Pérdida de suministro de energía</t>
  </si>
  <si>
    <t>Falla en el equipo de telecomunicaciones</t>
  </si>
  <si>
    <t>Perturbación debida a la radiación</t>
  </si>
  <si>
    <t>Radiación electromagnética</t>
  </si>
  <si>
    <t>Radiación térmica</t>
  </si>
  <si>
    <t>Impulsos electromagnéticos</t>
  </si>
  <si>
    <t>Compromiso de la información</t>
  </si>
  <si>
    <t>Interceptación de señales de interferencia comprometedoras</t>
  </si>
  <si>
    <t>D</t>
  </si>
  <si>
    <t>Espionaje remoto</t>
  </si>
  <si>
    <t>Escucha encubierta</t>
  </si>
  <si>
    <t>Hurto de medios o documentos</t>
  </si>
  <si>
    <t>Hurto de equipo</t>
  </si>
  <si>
    <t>Recuperación de medios reciclados o desechados</t>
  </si>
  <si>
    <t>Divulgación</t>
  </si>
  <si>
    <t>Datos provenientes de fuentes no confiables</t>
  </si>
  <si>
    <t>Manipulación con hardware</t>
  </si>
  <si>
    <t>Manipulación con software</t>
  </si>
  <si>
    <t>Detección de la posición</t>
  </si>
  <si>
    <t>Fallas técnicas</t>
  </si>
  <si>
    <t>Falla del equipo A</t>
  </si>
  <si>
    <t>Mal funcionamiento del equipo A</t>
  </si>
  <si>
    <t>Saturación del sistema de información A, D</t>
  </si>
  <si>
    <t>Mal funcionamiento del software A</t>
  </si>
  <si>
    <t>Incumplimiento en el mantenimiento del sistema de información</t>
  </si>
  <si>
    <t>Acciones no autorizadas</t>
  </si>
  <si>
    <t>Uso no autorizado del equipo</t>
  </si>
  <si>
    <t>Copia fraudulenta del software</t>
  </si>
  <si>
    <t>Uso de software falso o copiado</t>
  </si>
  <si>
    <t>Corrupción de los datos</t>
  </si>
  <si>
    <t>Procesamiento ilegal de los datos</t>
  </si>
  <si>
    <t>Compromiso de las funciones</t>
  </si>
  <si>
    <t>Error en el uso</t>
  </si>
  <si>
    <t>Abuso de derechos</t>
  </si>
  <si>
    <t>Falsificación de derechos</t>
  </si>
  <si>
    <t>Negación de acciones</t>
  </si>
  <si>
    <t>Incumplimiento en la disponibilidad del personal</t>
  </si>
  <si>
    <t>Datos personales</t>
  </si>
  <si>
    <t xml:space="preserve">Modificación o alteración no autorizada de datos personales </t>
  </si>
  <si>
    <t>Pérdida o borrado de datos personales</t>
  </si>
  <si>
    <t>Acceso no autorizado a los datos personales</t>
  </si>
  <si>
    <t>Ausencia de procedimientos para el ejercicio de derechos</t>
  </si>
  <si>
    <t>Corrupción de datos</t>
  </si>
  <si>
    <t>Tratamiento de datos personales no autorizado</t>
  </si>
  <si>
    <t>Recuperación de medios o documentos desechados o reciclados</t>
  </si>
  <si>
    <t>Robo de medios o documentos</t>
  </si>
  <si>
    <t>Pérdida, destrucción, acceso o uso no autorizado</t>
  </si>
  <si>
    <t>Alteración de documentos</t>
  </si>
  <si>
    <t>Ausencia de legitimidad para el tratamiento de los datos personales</t>
  </si>
  <si>
    <t>Tratamiento ilícito de datos personales</t>
  </si>
  <si>
    <r>
      <rPr>
        <b/>
        <sz val="11"/>
        <color indexed="8"/>
        <rFont val="Calibri"/>
        <family val="2"/>
      </rPr>
      <t xml:space="preserve">D </t>
    </r>
    <r>
      <rPr>
        <sz val="11"/>
        <color indexed="8"/>
        <rFont val="Calibri"/>
        <family val="2"/>
      </rPr>
      <t xml:space="preserve">(deliberadas), </t>
    </r>
    <r>
      <rPr>
        <b/>
        <sz val="11"/>
        <color indexed="8"/>
        <rFont val="Calibri"/>
        <family val="2"/>
      </rPr>
      <t>A</t>
    </r>
    <r>
      <rPr>
        <sz val="11"/>
        <color indexed="8"/>
        <rFont val="Calibri"/>
        <family val="2"/>
      </rPr>
      <t xml:space="preserve"> (accidentales) y </t>
    </r>
    <r>
      <rPr>
        <b/>
        <sz val="11"/>
        <color indexed="8"/>
        <rFont val="Calibri"/>
        <family val="2"/>
      </rPr>
      <t>E</t>
    </r>
    <r>
      <rPr>
        <sz val="11"/>
        <color indexed="8"/>
        <rFont val="Calibri"/>
        <family val="2"/>
      </rPr>
      <t xml:space="preserve"> (ambientales)</t>
    </r>
  </si>
  <si>
    <t>ANEXO D ISO27005:2009</t>
  </si>
  <si>
    <t>VULNERABILIDADES Y MÉTODOS PARA LA VALORACIÓN DE LA VULNERABILIDAD</t>
  </si>
  <si>
    <t>D.1 EJEMPLOS DE VULNERABILIDADES</t>
  </si>
  <si>
    <t xml:space="preserve">Tipos </t>
  </si>
  <si>
    <t xml:space="preserve">Ejemplos de vulnerabilidades </t>
  </si>
  <si>
    <t>Ejemplos de amenazas</t>
  </si>
  <si>
    <t>Hardware</t>
  </si>
  <si>
    <t>Mantenimiento insuficiente/instalación fallida de los medios de almacenamiento.</t>
  </si>
  <si>
    <t>Ausencia de esquemas de reemplazo</t>
  </si>
  <si>
    <t>Destrucción de equipos o de medios.</t>
  </si>
  <si>
    <t>Susceptibilidad a la humedad, el polvo y la suciedad</t>
  </si>
  <si>
    <t>Sensibilidad a la radiación electromagnética</t>
  </si>
  <si>
    <t xml:space="preserve"> Radiación electromagnética</t>
  </si>
  <si>
    <t>Ausencia de un eficiente control de cambios en la configuracion</t>
  </si>
  <si>
    <t>Susceptibilidad a las variaciones de voltaje</t>
  </si>
  <si>
    <t>Pérdida del suministro de energía</t>
  </si>
  <si>
    <t>Susceptibilidad a las variaciones de temperatura</t>
  </si>
  <si>
    <t>Almacenamiento sin protección</t>
  </si>
  <si>
    <t>Falta de cuidado en la disposición final</t>
  </si>
  <si>
    <t>Copia no controlada</t>
  </si>
  <si>
    <t>Software</t>
  </si>
  <si>
    <t>Ausencia o insuficiencia de pruebas de software</t>
  </si>
  <si>
    <t>Abuso de los derechos</t>
  </si>
  <si>
    <t>Defectos bien conocidos en el software</t>
  </si>
  <si>
    <t>Ausencia de "terminación de la sesión" cuando se abandona la estación de trabajo</t>
  </si>
  <si>
    <t>Disposición o reutilización de los medios de almacenamiento sin borrado adecuado</t>
  </si>
  <si>
    <t>Ausencia de pistas de auditoria</t>
  </si>
  <si>
    <t>Asignación errada de los derechos de acceso</t>
  </si>
  <si>
    <t>Software ampliamente distribuido</t>
  </si>
  <si>
    <t>En términos de tiempo utilización de datos errados en los programas de aplicación</t>
  </si>
  <si>
    <t>Interfaz de usuario compleja</t>
  </si>
  <si>
    <t>Ausencia de documentación</t>
  </si>
  <si>
    <t>Configuración incorrecta de parámetros</t>
  </si>
  <si>
    <t>Fechas incorrectas</t>
  </si>
  <si>
    <t>Ausencia de mecanismos de identificación y autentificación, como la autentificación de usuario</t>
  </si>
  <si>
    <t>Tablas de contraseñas sin protección</t>
  </si>
  <si>
    <t>Gestión deficiente de contraseñas</t>
  </si>
  <si>
    <t xml:space="preserve">Tablas de contraseñas sin protección </t>
  </si>
  <si>
    <t xml:space="preserve">Gestión deficiente de las contraseñas </t>
  </si>
  <si>
    <t xml:space="preserve">Habilitación de servicios innecesarios </t>
  </si>
  <si>
    <t>Procesamiento ilegal de datos</t>
  </si>
  <si>
    <t xml:space="preserve">Software nuevo o inmaduro </t>
  </si>
  <si>
    <t>Mal funcionamiento del software</t>
  </si>
  <si>
    <t xml:space="preserve">Especificaciones incompletas o no claras para los desarrolladores </t>
  </si>
  <si>
    <t>Ausencia de control de cambios eficaz</t>
  </si>
  <si>
    <t>Descarga y uso no controlados de software</t>
  </si>
  <si>
    <t xml:space="preserve">Ausencia de copias de respaldo </t>
  </si>
  <si>
    <t>Ausencia de protección física de la edificación, puertas y ventanas</t>
  </si>
  <si>
    <t>Falla en la producción de informes de gestión</t>
  </si>
  <si>
    <t>Red</t>
  </si>
  <si>
    <t>Ausencia de pruebas de envío o recepción de mensajes</t>
  </si>
  <si>
    <t>Líneas de comunicación sin protección</t>
  </si>
  <si>
    <t>Tráfico sensible sin protección</t>
  </si>
  <si>
    <t>Conexión deficiente de los cables.</t>
  </si>
  <si>
    <t>Falla del equipo de telecomunicaciones</t>
  </si>
  <si>
    <t>Punto único de falla</t>
  </si>
  <si>
    <t>Ausencia de identificación y autentificación de emisor y receptor</t>
  </si>
  <si>
    <t>Arquitectura insegura de la red</t>
  </si>
  <si>
    <t>Transferencia de contraseñas en claro</t>
  </si>
  <si>
    <t xml:space="preserve">Gestión inadecuada de la red (Tolerancia a fallas en el enrutamiento) </t>
  </si>
  <si>
    <t>Saturación del sistema de información</t>
  </si>
  <si>
    <t>Conexiones de red pública sin protección</t>
  </si>
  <si>
    <t>Personal</t>
  </si>
  <si>
    <t>Ausencia del personal</t>
  </si>
  <si>
    <t>Procedimientos inadecuados de contratación</t>
  </si>
  <si>
    <t>Destrucción de equipos o medios</t>
  </si>
  <si>
    <t>Entrenamiento insuficiente en seguridad</t>
  </si>
  <si>
    <t>Uso incorrecto de software y hardware</t>
  </si>
  <si>
    <t>Falta de conciencia acerca de la seguridad</t>
  </si>
  <si>
    <t>Ausencia de mecanismos de monitoreo</t>
  </si>
  <si>
    <t>Trabajo no supervisado del personal externo o de limpieza</t>
  </si>
  <si>
    <t>Ausencia de políticas para el uso correcto de los medios de telecomunicaciones y mensajería</t>
  </si>
  <si>
    <t>Lugar</t>
  </si>
  <si>
    <t>Uso inadecuado o descuidado del control de acceso físico a las edificaciones y los recintos</t>
  </si>
  <si>
    <t>Destrucción de equipo o medios</t>
  </si>
  <si>
    <t>Ubicación en un área susceptible de inundación</t>
  </si>
  <si>
    <t>Red energética inestable</t>
  </si>
  <si>
    <t>Organización</t>
  </si>
  <si>
    <t>Ausencia de procedimiento formal para el registro y retiro de usuarios</t>
  </si>
  <si>
    <t>Ausencia de proceso formal para la revisión (supervisión) de los derechos de acceso</t>
  </si>
  <si>
    <t>Ausencia o insuficiencia de disposiciones (con respecto a la seguridad) en los contratos con los clientes y/o terceras partes</t>
  </si>
  <si>
    <t>Ausencia de procedimiento de monitoreo de los recursos de procesamiento de información</t>
  </si>
  <si>
    <t>Ausencia de auditorías (supervisiones) regulares</t>
  </si>
  <si>
    <t>Ausencia de procedimientos de identificación y valoración de riesgos</t>
  </si>
  <si>
    <t>Ausencia de reportes de fallas en los registros de administradores y operadores</t>
  </si>
  <si>
    <t>Respuesta inadecuada de mantenimiento del servicio</t>
  </si>
  <si>
    <t>Ausencia de acuerdos de nivel de servicio, o insuficiencia en los mismos.</t>
  </si>
  <si>
    <t>Ausencia de procedimiento de control de cambios</t>
  </si>
  <si>
    <t>Ausencia de procedimiento formal para el control de la documentación del SGSI</t>
  </si>
  <si>
    <t>Ausencia de procedimiento formal para la supervisión del registro del SGSI</t>
  </si>
  <si>
    <t>Ausencia de procedimiento formal para la autorización de la información disponible al público</t>
  </si>
  <si>
    <t>Ausencia de asignación adecuada de responsabilidades en la seguridad de la información</t>
  </si>
  <si>
    <t>Ausencia de planes de continuidad</t>
  </si>
  <si>
    <t>Falla del equipo</t>
  </si>
  <si>
    <t>Ausencia de políticas sobre el uso del correo electrónico</t>
  </si>
  <si>
    <t>Ausencia de procedimientos para la introducción del software en los sistemas operativos</t>
  </si>
  <si>
    <t>Ausencia de registros en las bitácoras (logs) de administrador y operario.</t>
  </si>
  <si>
    <t>Ausencia de procedimientos para el manejo de información clasificada</t>
  </si>
  <si>
    <t>Ausencia de responsabilidades en la seguridad de la información en la descripción de los cargos</t>
  </si>
  <si>
    <t>Ausencia o insuficiencia en las disposiciones (con respecto a la seguridad de la información) en los contratos con los empleados</t>
  </si>
  <si>
    <t>Ausencia de procesos disciplinarios definidos en el caso de incidentes de seguridad de la información</t>
  </si>
  <si>
    <t>Ausencia de política formal sobre la utilización de computadores portátiles</t>
  </si>
  <si>
    <t>Ausencia de control de los activos que se encuentran fuera de las instalaciones</t>
  </si>
  <si>
    <t>Ausencia o insuficiencia de política sobre limpieza de escritorio y de pantalla</t>
  </si>
  <si>
    <t>Ausencia de autorización de los recursos de procesamiento de la información</t>
  </si>
  <si>
    <t>Ausencia de mecanismos de monitoreo establecidos para las brechas en la seguridad</t>
  </si>
  <si>
    <t>Ausencia de revisiones regulares por parte de la gerencia</t>
  </si>
  <si>
    <t>Ausencia de procedimientos para la presentación de informes sobre las debilidades en la seguridad</t>
  </si>
  <si>
    <t>Ausencia de procedimientos del cumplimiento de las disposiciones con los derechos intelectuales</t>
  </si>
  <si>
    <t>Ausencia de procedimientos para que los titulares puedan ejercer sus derechos</t>
  </si>
  <si>
    <t>Acceso intencionado por parte de personal no autorizado</t>
  </si>
  <si>
    <t>Perdidas de dispositivos móviles</t>
  </si>
  <si>
    <t>Uso ilegítimo de datos personales</t>
  </si>
  <si>
    <t>Errores en los procesos de recopilación y captura de información</t>
  </si>
  <si>
    <t>Ausencia o indebida asignación de privilegios para el tratamiento de datos personales</t>
  </si>
  <si>
    <t>Ataque para la suplantación de identidad</t>
  </si>
  <si>
    <t>Contraseñas y datos sensibles no cifrados</t>
  </si>
  <si>
    <t>Ausencia de control de acceso</t>
  </si>
  <si>
    <t>Borrado de datos personales por error humano</t>
  </si>
  <si>
    <t>Pérdida o borrado intencionado de datos personales</t>
  </si>
  <si>
    <t>Ataque intencionado que provoca borrado o pérdida de datos personales</t>
  </si>
  <si>
    <t>QUE</t>
  </si>
  <si>
    <t>COMO</t>
  </si>
  <si>
    <t>POR QUÉ</t>
  </si>
  <si>
    <t>Posibilidad de afectación (qué)…por… (cómo)...debido a (por qué)</t>
  </si>
  <si>
    <t>REDACCIÓN DEL RIESGO</t>
  </si>
  <si>
    <t>Indicador clave asociado al riesgo</t>
  </si>
  <si>
    <t>PROBABILIDAD INHERENTE</t>
  </si>
  <si>
    <t>OBJETIVOS ESTRATÉGICOS</t>
  </si>
  <si>
    <t>PROBLEMA CENTRAL
Evento de riesgo 
Causa raiz (DAFP)
- Punto crítico en el producto -</t>
  </si>
  <si>
    <t>Seleccione</t>
  </si>
  <si>
    <t>SMLMV 2022</t>
  </si>
  <si>
    <t>IMPACTO INHERENTE
El mayor dato entre Económico y Reputacional</t>
  </si>
  <si>
    <t>N/A</t>
  </si>
  <si>
    <t>La actividad/producto/activo que conlleva el riesgo se ejecuta/genera como máximos 2 veces por año.</t>
  </si>
  <si>
    <t>La actividad/producto/activo que conlleva el riesgo se ejecuta/genera de 3 a 24 veces por año.</t>
  </si>
  <si>
    <t>La actividad/producto/activo que conlleva el riesgo se ejecuta/genera de 24 a 500 veces por año.</t>
  </si>
  <si>
    <t>La actividad/producto/activo que conlleva el riesgo se ejecuta/genera mínimo 500 veces al año y máximo 5000 veces por año.</t>
  </si>
  <si>
    <t>La actividad/producto/activo que conlleva el riesgo se ejecuta/genera más de 5000 veces por año.</t>
  </si>
  <si>
    <t>LÍNEAS DE DEFENSA</t>
  </si>
  <si>
    <t>Primera</t>
  </si>
  <si>
    <t>Segunda</t>
  </si>
  <si>
    <t>Tercera</t>
  </si>
  <si>
    <t>Probabilidad Inherente</t>
  </si>
  <si>
    <t>Impacto Inherente</t>
  </si>
  <si>
    <t>Identifique factores que representen una amenaza o una oportunidad en ejes como el: Económico, social y cultural, tecnológico, político, legales y reglamentarios, medio ambientales y de comunicación externa.</t>
  </si>
  <si>
    <t>Identifique factores en los que la entidad tiene debilidades o fortalezas en temas como: Funciones y responsabilidades (políticas, objetivos y estrategias), personas, tecnología, estructura organizacional, financieros, relaciones con partes involucradas, estructura organizacional, diseño y ejecución del proceso.</t>
  </si>
  <si>
    <t>Pérdida de confidencialidad e integridad</t>
  </si>
  <si>
    <t>Pérdida de Disponibilidad</t>
  </si>
  <si>
    <t>Pérdida de Confidencialidad</t>
  </si>
  <si>
    <t>Pérdida de Integridad</t>
  </si>
  <si>
    <t>PROCESOS</t>
  </si>
  <si>
    <t>RIESGO 1</t>
  </si>
  <si>
    <t>RIESGO 2</t>
  </si>
  <si>
    <t xml:space="preserve">APOYO PARA LA IDENTIFICACIÓN DE RIESGOS DE GESTIÓN </t>
  </si>
  <si>
    <t>RIESGO 3</t>
  </si>
  <si>
    <t>RIESGO 4</t>
  </si>
  <si>
    <t>RIESGO 5</t>
  </si>
  <si>
    <t>RIESGO 6</t>
  </si>
  <si>
    <t>RIESGO 7</t>
  </si>
  <si>
    <t>RIESGO 8</t>
  </si>
  <si>
    <t>RIESGO 9</t>
  </si>
  <si>
    <t>RIESGO 10</t>
  </si>
  <si>
    <t>Zona de Riesgo Inherente</t>
  </si>
  <si>
    <t>TRATAMIENTO</t>
  </si>
  <si>
    <t>IMPACTO INHERENTE</t>
  </si>
  <si>
    <t xml:space="preserve">PROBABILIDAD RESIDUAL </t>
  </si>
  <si>
    <t>Afectación</t>
  </si>
  <si>
    <t>Probabilidad Residual</t>
  </si>
  <si>
    <t>Impacto Residual</t>
  </si>
  <si>
    <t>Seleccione si el control
Preventivo, Detectivo o Correctivo</t>
  </si>
  <si>
    <t>COM</t>
  </si>
  <si>
    <t>Asociado directamente al Objetivo Estratégico</t>
  </si>
  <si>
    <t>TOTAL SI</t>
  </si>
  <si>
    <r>
      <rPr>
        <b/>
        <sz val="12"/>
        <color theme="9" tint="-0.249977111117893"/>
        <rFont val="Calibri"/>
        <family val="2"/>
        <scheme val="minor"/>
      </rPr>
      <t>*</t>
    </r>
    <r>
      <rPr>
        <b/>
        <sz val="12"/>
        <rFont val="Calibri"/>
        <family val="2"/>
        <scheme val="minor"/>
      </rPr>
      <t>Atributos de</t>
    </r>
    <r>
      <rPr>
        <b/>
        <sz val="12"/>
        <color theme="9" tint="-0.249977111117893"/>
        <rFont val="Calibri"/>
        <family val="2"/>
        <scheme val="minor"/>
      </rPr>
      <t xml:space="preserve"> </t>
    </r>
    <r>
      <rPr>
        <b/>
        <sz val="12"/>
        <color rgb="FF000000"/>
        <rFont val="Calibri"/>
        <family val="2"/>
        <scheme val="minor"/>
      </rPr>
      <t>Formalización</t>
    </r>
  </si>
  <si>
    <t>Pto inicial 2022</t>
  </si>
  <si>
    <t>SOLIDEZ DEL 
CONJUNTO DE CONTROLES</t>
  </si>
  <si>
    <t>IMPACTO 
RESIDUAL</t>
  </si>
  <si>
    <t>ZONA RIESGO 
RESIDUAL</t>
  </si>
  <si>
    <t>TRATAMIENTO - OPCIONES DE 
MANEJO</t>
  </si>
  <si>
    <t>ZONA DE 
RIESGO FINAL</t>
  </si>
  <si>
    <t>Vulnerabilidades
(Solo para activos de información)</t>
  </si>
  <si>
    <t>Amenazas
(Solo para activos de información)</t>
  </si>
  <si>
    <t>Tipo de riesgo
(Solo para activos de información)</t>
  </si>
  <si>
    <t>RIESGO 11</t>
  </si>
  <si>
    <t>RIESGO 12</t>
  </si>
  <si>
    <t>RIESGO 13</t>
  </si>
  <si>
    <t>RIESGO 14</t>
  </si>
  <si>
    <t>RIESGO 15</t>
  </si>
  <si>
    <t>RIESGO 16</t>
  </si>
  <si>
    <t>RIESGO 17</t>
  </si>
  <si>
    <t>RIESGO 18</t>
  </si>
  <si>
    <t>Económica y Reputacional</t>
  </si>
  <si>
    <t>RIESGO 19</t>
  </si>
  <si>
    <t>RIESGO 20</t>
  </si>
  <si>
    <t>DOCUMENTO O PROCEDIMIENTO QUE CONTIENE EL CONTROL</t>
  </si>
  <si>
    <t>Causas
(Solo para riesgos de gestión)</t>
  </si>
  <si>
    <t>Indicador clave
-Solo RG-</t>
  </si>
  <si>
    <t>Meta
-Solo RG-</t>
  </si>
  <si>
    <t>RIESGO 21</t>
  </si>
  <si>
    <t>RIESGO 22</t>
  </si>
  <si>
    <t>RIESGO 23</t>
  </si>
  <si>
    <t>RIESGO 24</t>
  </si>
  <si>
    <t>RIESGO 25</t>
  </si>
  <si>
    <t>RIESGO 26</t>
  </si>
  <si>
    <t>RIESGO 27</t>
  </si>
  <si>
    <t>RIESGO 28</t>
  </si>
  <si>
    <t>RIESGO 29</t>
  </si>
  <si>
    <t>RIESGO 30</t>
  </si>
  <si>
    <t xml:space="preserve">Afectación menor a 100 SMLMV </t>
  </si>
  <si>
    <t xml:space="preserve">Entre 500 y 1000 SMLMV </t>
  </si>
  <si>
    <t xml:space="preserve">Entre 1000 y 5000 SMLMV </t>
  </si>
  <si>
    <t xml:space="preserve">Mayor a 5000 SMLMV </t>
  </si>
  <si>
    <t>Si no existe un segundo efecto/consecuencia/causa coloque un espacio o un punto</t>
  </si>
  <si>
    <t>El riesgo afecta la imagen de la entidad internamente, de conocimiento general, nivel interno, de junta directiva y accionistas y/o de proveedores</t>
  </si>
  <si>
    <t>El riesgo afecta la imagen de la entidad con efecto publicitario sostenido a nivel de sector administrativo, nivel departamental o municipal</t>
  </si>
  <si>
    <t>Información análoga</t>
  </si>
  <si>
    <t>Recurso Humano</t>
  </si>
  <si>
    <t>Instalaciones</t>
  </si>
  <si>
    <t>Servicios</t>
  </si>
  <si>
    <t>Bases de datos</t>
  </si>
  <si>
    <t>Información digital</t>
  </si>
  <si>
    <t>ACTIVOS CRÍTICOS DEL PROCESO</t>
  </si>
  <si>
    <t>TIPO DE ACTIVO</t>
  </si>
  <si>
    <t>ACTIVO CRÍTICO</t>
  </si>
  <si>
    <t>SEGURIDAD DIGITAL</t>
  </si>
  <si>
    <t>SOLIDEZ INDIVIDUAL 
Diseño/Ejecución</t>
  </si>
  <si>
    <t>RIESGO
Posibilidad de…
Elementos para la redacción: 1. Acción u 
omisión + 2. Uso de 
poder + 3. Desviación de 
la gestión pública + 4. Beneficio privado</t>
  </si>
  <si>
    <t>PROBABILIDAD RESIDUAL</t>
  </si>
  <si>
    <t>IMPACTO RESIDUAL</t>
  </si>
  <si>
    <t>REDUCIR</t>
  </si>
  <si>
    <t>DES</t>
  </si>
  <si>
    <t>PCR</t>
  </si>
  <si>
    <t>AIP</t>
  </si>
  <si>
    <t>Registrar información de  acuerdo con tablas Factores y Clasificación-ver Fact-Clas RG</t>
  </si>
  <si>
    <t>FACTORES</t>
  </si>
  <si>
    <t>CLASIFICACIÓN</t>
  </si>
  <si>
    <t>II CUAT</t>
  </si>
  <si>
    <t>III CUAT</t>
  </si>
  <si>
    <t>FECHA INICIO</t>
  </si>
  <si>
    <t>FECHA FINAL</t>
  </si>
  <si>
    <t>MAPA DE RIESGOS</t>
  </si>
  <si>
    <t>CORRUPCIÓN</t>
  </si>
  <si>
    <t xml:space="preserve">MAPA DE RIESGOS </t>
  </si>
  <si>
    <t>GESTIÓN-FISCAL-LA/FT</t>
  </si>
  <si>
    <t>MAPA DE RIESGOS DE GESTIÓN,CORRUPCIÓN,FISCAL,LA/FT</t>
  </si>
  <si>
    <t>MAPA DE RIESGOS DE GESTIÓN,FISCAL,LA/FT</t>
  </si>
  <si>
    <t>Gestión del Direccionamiento Estratégico</t>
  </si>
  <si>
    <t xml:space="preserve">Gestión de la Comunicación Estratégica </t>
  </si>
  <si>
    <t xml:space="preserve">Gestión de la Mejora Continua </t>
  </si>
  <si>
    <t xml:space="preserve">GMC </t>
  </si>
  <si>
    <t xml:space="preserve">Gestión del Relacionamiento con la Ciudadanía </t>
  </si>
  <si>
    <t xml:space="preserve">RCC </t>
  </si>
  <si>
    <t xml:space="preserve">Gestión de la Formulación y Seguimiento de Políticas Públicas </t>
  </si>
  <si>
    <t xml:space="preserve">FPP </t>
  </si>
  <si>
    <t xml:space="preserve">Gestión de la Promoción de Agentes y Prácticas Culturales y Recreodeportivas  </t>
  </si>
  <si>
    <t>Gestión de Investigaciones, Observaciones y Analítica de la Cultura, la Recreación y el Deporte</t>
  </si>
  <si>
    <t xml:space="preserve">GIO </t>
  </si>
  <si>
    <t>Gestión de la Cultura Ciudadana</t>
  </si>
  <si>
    <t xml:space="preserve">GCC </t>
  </si>
  <si>
    <t xml:space="preserve">Gestión de la Participación Ciudadana </t>
  </si>
  <si>
    <t xml:space="preserve">PCD </t>
  </si>
  <si>
    <t xml:space="preserve">Gestión de la Apropiación de la Infraestructura y Patrimonio Cultural </t>
  </si>
  <si>
    <t xml:space="preserve">Gestión de Lectura, Escritura y Oralidad </t>
  </si>
  <si>
    <t xml:space="preserve">LEO </t>
  </si>
  <si>
    <t xml:space="preserve">Gestión de Tecnologías de la Información y las Comunicaciones </t>
  </si>
  <si>
    <t xml:space="preserve">TIC </t>
  </si>
  <si>
    <t>Gestión Jurídica</t>
  </si>
  <si>
    <t xml:space="preserve">JUR </t>
  </si>
  <si>
    <t xml:space="preserve">Gestión Financiera </t>
  </si>
  <si>
    <t xml:space="preserve">FIN </t>
  </si>
  <si>
    <t xml:space="preserve">Gestión de Talento Humano </t>
  </si>
  <si>
    <t xml:space="preserve">HUM </t>
  </si>
  <si>
    <t xml:space="preserve">Gestión Contractual </t>
  </si>
  <si>
    <t xml:space="preserve">CON </t>
  </si>
  <si>
    <t xml:space="preserve">Gestión Administrativa </t>
  </si>
  <si>
    <t xml:space="preserve">ADM </t>
  </si>
  <si>
    <t xml:space="preserve">Gestión Documental </t>
  </si>
  <si>
    <t xml:space="preserve">DOC </t>
  </si>
  <si>
    <t xml:space="preserve">Gestión de Control Disciplinario Interno </t>
  </si>
  <si>
    <t xml:space="preserve">CDI </t>
  </si>
  <si>
    <t xml:space="preserve">Gestión de la Evaluación Independiente </t>
  </si>
  <si>
    <t xml:space="preserve">GEI </t>
  </si>
  <si>
    <t xml:space="preserve">Producto asociado  </t>
  </si>
  <si>
    <t>Factores</t>
  </si>
  <si>
    <t>Talento Humano</t>
  </si>
  <si>
    <t>Caida de Redes</t>
  </si>
  <si>
    <t>Eventos Externos</t>
  </si>
  <si>
    <t>Clasificación</t>
  </si>
  <si>
    <t>Ejecución y Administración de Procesos</t>
  </si>
  <si>
    <t>Fraude Externo</t>
  </si>
  <si>
    <t>Fraude Interno</t>
  </si>
  <si>
    <t>Fallas Tecnólogicas</t>
  </si>
  <si>
    <t>Efecto dañoso sobre bienes públicos</t>
  </si>
  <si>
    <t xml:space="preserve">Documento asociado - actividad
</t>
  </si>
  <si>
    <t>ACTIVIDADES/PRODUCTO</t>
  </si>
  <si>
    <t>ACTIVIDADES /PRODUCTOS</t>
  </si>
  <si>
    <t>Versión: 03</t>
  </si>
  <si>
    <t>Fecha: 08/10/2024</t>
  </si>
  <si>
    <t>Código: GMC-PR-02-FR-01</t>
  </si>
  <si>
    <t>MATRIZ DE RIESGOS DE GESTIÓN , FISCAL, LA/FT</t>
  </si>
  <si>
    <t xml:space="preserve">Fecha última modificación </t>
  </si>
  <si>
    <t xml:space="preserve">Edición </t>
  </si>
  <si>
    <t>MATRIZ DE RIESGOS DE CORRUPCIÓN: CONSOLIDADO Y PLAN DE TRATAMIENTO</t>
  </si>
  <si>
    <t>Descripción de los cambios</t>
  </si>
  <si>
    <t xml:space="preserve">1. Ampliar las oportunidades (oferta de bienes y servicios sin exclusión alguna) para el acceso, la práctica, la expresión, el disfrute, el conocimiento colectivo y la apropiación de las manifestaciones, los procesos y las experiencias artísticas, culturales, patrimoniales, creativas, recreativas y deportivas como fuerza transformadora de los cambios voluntarios de comportamiento de la sociedad y parte de la vida cotidiana de los ciudadanos.
</t>
  </si>
  <si>
    <t>2. Optimizar la gestión de la Secretaría Distrital de Cultura, Recreación y Deporte y de las entidades que conforman el sector, articulando e implementando procesos que den soluciones eficaces a las necesidades y expectativas de la ciudadanía.</t>
  </si>
  <si>
    <t>4. Gerenciar de manera eficiente e innovadora los recursos financieros para optimizar y asegurar el funcionamiento de las entidades, así como gestionar nuevos recursos físicos y económicos para el cumplimiento de la misionalidad y aportar en la garantía de los derechos culturales, recreativos y deportivos de los ciudadanos.</t>
  </si>
  <si>
    <t>3. Generar una cultura inteligente institucional y sectorial, centrada en el uso de las tecnologías de la información y las comunicaciones y, la mejora continua de saberes, conocimientos y habilidades del        talento humano de las entidades, para comprender las necesidades de la ciudadanía, adaptándose a las transformaciones de la sociedad para la toma de decisiones informadas, creativas e innovadoras.</t>
  </si>
  <si>
    <t>Gestión del Conocimiento e Innovación</t>
  </si>
  <si>
    <t>GCI</t>
  </si>
  <si>
    <t>DESCRIPCIÓN DEL CONTROL
Responsable + Periodicidad+ Propósito + Cómo se realiza el control+ Observación o Desviación + Evidencia</t>
  </si>
  <si>
    <r>
      <t xml:space="preserve">Identifique factores </t>
    </r>
    <r>
      <rPr>
        <b/>
        <sz val="11"/>
        <color theme="1"/>
        <rFont val="Trebuchet MS"/>
        <family val="2"/>
      </rPr>
      <t>(negativos)</t>
    </r>
    <r>
      <rPr>
        <sz val="11"/>
        <color theme="1"/>
        <rFont val="Trebuchet MS"/>
        <family val="2"/>
      </rPr>
      <t xml:space="preserve"> o </t>
    </r>
    <r>
      <rPr>
        <b/>
        <sz val="11"/>
        <color theme="1"/>
        <rFont val="Trebuchet MS"/>
        <family val="2"/>
      </rPr>
      <t xml:space="preserve">(positivos) </t>
    </r>
    <r>
      <rPr>
        <sz val="11"/>
        <color theme="1"/>
        <rFont val="Trebuchet MS"/>
        <family val="2"/>
      </rPr>
      <t>que afectan al proceso</t>
    </r>
  </si>
  <si>
    <r>
      <t xml:space="preserve">VALORACIÓN DE LA EJECUCIÓN
</t>
    </r>
    <r>
      <rPr>
        <sz val="11"/>
        <color theme="0"/>
        <rFont val="Trebuchet MS"/>
        <family val="2"/>
      </rPr>
      <t xml:space="preserve">
FUERTE: El control se ejecuta de manera consistente por parte del responsable.
MODERADO:  El control se ejecuta algunas veces por parte del responsable.
DÉBIL: El control no se ejecuta por parte del responsable.</t>
    </r>
  </si>
  <si>
    <r>
      <t xml:space="preserve">DESCRIPCIÓN DEL CONTROL
</t>
    </r>
    <r>
      <rPr>
        <b/>
        <sz val="10"/>
        <color theme="0"/>
        <rFont val="Trebuchet MS"/>
        <family val="2"/>
      </rPr>
      <t>La descripción debe incorporar los criterios de evaluación del control:
1. Responsable.
2. Periodicidad.
3. Propósito
4. Cómo se realiza la actividad de control
5. Qué pasa con las observaciones o desviaciones
6. Evidencia de la ejecución del control</t>
    </r>
  </si>
  <si>
    <r>
      <t xml:space="preserve">DESCRIPCIÓN DEL CONTROL
</t>
    </r>
    <r>
      <rPr>
        <b/>
        <sz val="10"/>
        <color theme="0"/>
        <rFont val="Trebuchet MS"/>
        <family val="2"/>
      </rPr>
      <t>La descripción debe incorporar los criterios de evaluación del control:
1. Responsable.
2. Periodicidad.
3. Propósito
4. Cómo se realiza la actividad de control
5. Qué pasa con ls observaciones o desviaciones
6. Evidencia de la ejecución del control</t>
    </r>
  </si>
  <si>
    <t>I. Dificultades técnicas en la interoperabilidad entre el gestor documental y el Sistema Distrital para la gestión de peticiones, podrían generar inconvenientes en la gestión documental y afectar la eficiencia del proceso</t>
  </si>
  <si>
    <t>II. Modificaciones en las normativas que podrían generar la necesidad de ajustes en los procesos internos, lo que podría ocasionar confusiones y desafíos de adaptación</t>
  </si>
  <si>
    <t>III. Aumento repentino en el volumen de peticiones podría dificultar la capacidad del equipo para gestionarlas eficientemente, lo que podría resultar en retrasos y respuestas deficientes.</t>
  </si>
  <si>
    <t>IV. Limitaciones en recursos humanos, tecnológicos o financieros podrían obstaculizar la capacidad de proporcionar respuestas efectivas y mantener la calidad del servicio.</t>
  </si>
  <si>
    <t>V. La falta de conocimiento por parte de la ciudadanía sobre los canales adecuados para presentar sus solicitudes o la falta de comprensión de los plazos establecidos podría generar malentendidos y complicaciones en el proceso.</t>
  </si>
  <si>
    <t>I. Colaboración con la Oficina de Control Interno Disciplinario de la institución, ofreciendo asesoría en la capacitación preventiva acerca de las implicaciones legales y disciplinarias derivadas del incumplimiento en la atención oportuna a las PQRS dentro de los plazos legales establecidos</t>
  </si>
  <si>
    <t>II. Formación variada proporcionada por la Dirección Distrital de Calidad del Servicio, centrada en el dominio del Sistema para la Gestión de Peticiones Ciudadanas - Bogotá te escucha</t>
  </si>
  <si>
    <t>III. Asistencia proporcionada por el equipo de soporte de la Secretaría General para abordar tanto las soluciones técnicas como funcionales del Sistema Distrital para la Gestión de Peticiones Ciudadanas, Bogotá te escucha</t>
  </si>
  <si>
    <t>IV. Revisión periódica de los informes mensuales enviados por la Dirección de Calidad del Servicio de la Secretaría General, los cuales evalúan la calidad, calidez, oportunidad y eficacia en el manejo del Sistema Bogotá te escucha, proporcionando oportunidades para la mejora continua del servicio</t>
  </si>
  <si>
    <t>I. Falta de supervisión efectiva por parte de los líderes de las dependencias en relación con los plazos establecidos para atender las peticiones, lo que podría resultar en respuestas tardías debido a la falta de control.</t>
  </si>
  <si>
    <t>II. Incumplimiento de los lineamientos definidos en el Procedimiento de atención y gestión de peticiones, quejas, reclamos, sugerencias y denuncias -PQRSD</t>
  </si>
  <si>
    <t>III.  Ausencia de compromiso en el cumplimiento de la obligación de responder a las peticiones dentro de los plazos legales establecidos</t>
  </si>
  <si>
    <t>IV. No se dimensionan las consecuencias legales y disciplinarias al no dar respuestas a las PQRS dentro de los tiempos establecidos.</t>
  </si>
  <si>
    <t>I. Constitución de un equipo altamente capacitado, poseedor de conocimientos especializados y habilidades destacadas en el control y seguimiento efectivo de la gestión de PQRS</t>
  </si>
  <si>
    <t>II. Desarrollo de un sistema de atención de PQRS basado en niveles, donde el equipo de Relación con la Ciudadanía gestiona los primeros y segundos niveles, asegurando una solución oportuna y adecuada a los diferentes requerimientos, de acuerdo con su complejidad</t>
  </si>
  <si>
    <t>III. Ejecución exitosa de la interoperabilidad entre el gestor documental ORFEO y el Sistema Distrital para la Gestión de Peticiones Ciudadanas - Bogotá te escucha, facilitando una integración eficiente y fluida para la gestión documental y el procesamiento de solicitudes ciudadanas</t>
  </si>
  <si>
    <t>IV. Programación regular de capacitaciones y talleres con el objetivo de mantener actualizados los conocimientos y directrices para la gestión efectiva de las PQRS, así como en el manejo actualizado de los aplicativos correspondientes.</t>
  </si>
  <si>
    <t>V. Implementación de un sistema de envío de alertas preventivas a los líderes de las dependencias, con el fin de prevenir el vencimiento de plazos de los derechos de petición y garantizar respuestas oportunas</t>
  </si>
  <si>
    <t>confusiones y desafios de adaptación</t>
  </si>
  <si>
    <t xml:space="preserve">e Ineficiencia operativa </t>
  </si>
  <si>
    <t>Modificaciones normativas que podrían generar la necesidad de ajustes en el proceso de Relación con la Ciudadanía</t>
  </si>
  <si>
    <t>Falta de conocimiento sobre posibles cambios normativos</t>
  </si>
  <si>
    <t>Interpretación incorrecta de los requisitos podría llevar a ajustes innecesarios en los procesos internos.</t>
  </si>
  <si>
    <t>Falta de capacitación adecuada sobre los cambios normativos</t>
  </si>
  <si>
    <t>Investigación disciplinaria, fiscal y</t>
  </si>
  <si>
    <t>Posibles demandas</t>
  </si>
  <si>
    <t xml:space="preserve">La inoportunidad en la respuesta a  las Peticiones, Quejas, Reclamos, Sugerencias-PQRS </t>
  </si>
  <si>
    <t>Falta de control por parte de los líderes de las dependencias sobre los términos de las peticiones, lo que puede ocasionar la extemporaneidad en las respuestas a las mismas</t>
  </si>
  <si>
    <t xml:space="preserve"> Falta de cumplimiento a los lineamientos establecidos en el Procedimiento de PQRSD y Proposiciones de la entidad</t>
  </si>
  <si>
    <t>Confusión de los usuarios</t>
  </si>
  <si>
    <t>desinformación que puede conducir a malentendidos de los usuarios sobre los trámites, aumentando la probabilidad de corrupción al generar confusiones o falsas expectativas</t>
  </si>
  <si>
    <t>Desinformación sobre los requisitos y procedimientos de los trámites.</t>
  </si>
  <si>
    <t>Difusión de rumores o noticias falsas sobre los trámites.</t>
  </si>
  <si>
    <t xml:space="preserve"> y pérdida de confianza en la entidad</t>
  </si>
  <si>
    <t xml:space="preserve"> Percepción de que el soborno es la única manera de agilizar los trámites ante la falta de claridad en la información.</t>
  </si>
  <si>
    <t>RG</t>
  </si>
  <si>
    <t>Desarrollar acciones orientadas a la identificación de necesidades y atención de requerimientos de la ciudadanía a través de los canales de atención con criterios de calidad, calidez y oportunidad para la promoción de la cultura del servicio y la evaluación de  satisfacción de los ciudadanos mediante la gestión de trámites y servicios que presta la Secretaría Distrital de Cultura,  Recreación y Deporte.</t>
  </si>
  <si>
    <t>Normatividad en el marco de la implementación del Modelo de Relacionamiento con la ciudadanía</t>
  </si>
  <si>
    <r>
      <t xml:space="preserve">CÓDIGO
</t>
    </r>
    <r>
      <rPr>
        <sz val="14"/>
        <color theme="0"/>
        <rFont val="Trebuchet MS"/>
        <family val="2"/>
      </rPr>
      <t xml:space="preserve">RG -Gestión - RF - Fiscal -RLA/FT
+ Nomenclatura del proceso + consecutivo 
</t>
    </r>
  </si>
  <si>
    <r>
      <t xml:space="preserve">DESCRIPCIÓN DEL RIESGO
-IR A LA HOJA ÁRBOL -
Riesgos de Gestión - LA/FT:
</t>
    </r>
    <r>
      <rPr>
        <sz val="14"/>
        <color theme="0"/>
        <rFont val="Trebuchet MS"/>
        <family val="2"/>
      </rPr>
      <t xml:space="preserve">Posibilidad de afectación (qué)…por… (cómo)...debido a (por qué)"
</t>
    </r>
    <r>
      <rPr>
        <b/>
        <sz val="14"/>
        <color theme="0"/>
        <rFont val="Trebuchet MS"/>
        <family val="2"/>
      </rPr>
      <t xml:space="preserve">Riesgos Fiscal:
</t>
    </r>
    <r>
      <rPr>
        <sz val="14"/>
        <color theme="0"/>
        <rFont val="Trebuchet MS"/>
        <family val="2"/>
      </rPr>
      <t xml:space="preserve">Posibilidad de efecto dañoso sobre bienes públicos qué)…por… (cómo)...debido a (por qué)"
</t>
    </r>
    <r>
      <rPr>
        <b/>
        <sz val="14"/>
        <color theme="0"/>
        <rFont val="Trebuchet MS"/>
        <family val="2"/>
      </rPr>
      <t xml:space="preserve">
</t>
    </r>
  </si>
  <si>
    <r>
      <t xml:space="preserve">Control de línea de defensa
</t>
    </r>
    <r>
      <rPr>
        <sz val="14"/>
        <color theme="0"/>
        <rFont val="Trebuchet MS"/>
        <family val="2"/>
      </rPr>
      <t>-Responsable</t>
    </r>
  </si>
  <si>
    <t>Primera línea</t>
  </si>
  <si>
    <t>Dirección de Gestión Corporativa y Relación con el Ciudadano</t>
  </si>
  <si>
    <t>Respuesta a las PQRS dentro de los términos establecidos en la normatividad vigente</t>
  </si>
  <si>
    <t xml:space="preserve">Posibilidad de afectación Reputacional por investigación disciplinaria, fiscal y posibles demandas, debido a la inoportunidad en la respuesta a  las Peticiones, Quejas, Reclamos, Sugerencias-PQRS </t>
  </si>
  <si>
    <t>El equipo de Relacionamiento con la Ciudadanía, adscrito a la Dirección de Gestión Corporativa y Relación con el Ciudadano, realiza mensualmente alertas preventivas a través de correo electrónico dirigidas a las áreas responsables, con el fin de evitar el vencimiento de las peticiones pendientes de trámite. Estas acciones buscan garantizar el cumplimiento de los plazos establecidos en la normatividad vigente, promoviendo la respuesta oportuna y mejorando la percepción ciudadana sobre la calidad del servicio. La evidencia de las alertas queda consignada mediante acta radicada en Orfeo.</t>
  </si>
  <si>
    <t>RCC-PR-02 V3 Atención y Gestión de peticiones, quejas, reclamos, sugerencias y denuncias -PQRSD</t>
  </si>
  <si>
    <t>1. Ampliar las oportunidades (oferta de bienes y servicios sin exclusión alguna) para el acceso, la práctica, la expresión, el disfrute, el conocimiento colectivo y la apropiación de las manifestaciones, los procesos y las experiencias artísticas, culturales, patrimoniales, creativas, recreativas y deportivas como fuerza transformadora de los cambios voluntarios de comportamiento de la sociedad y parte de la vida cotidiana de los ciudadanos.</t>
  </si>
  <si>
    <t>RC</t>
  </si>
  <si>
    <r>
      <t xml:space="preserve">CÓDIGO
</t>
    </r>
    <r>
      <rPr>
        <sz val="14"/>
        <color rgb="FFFFFFFF"/>
        <rFont val="Trebuchet MS"/>
        <family val="2"/>
      </rPr>
      <t>RC: Riesgos corrupción  + Código del proceso + Consecutivo del riesgo</t>
    </r>
  </si>
  <si>
    <t>RC-RCC-01: Posibilidad de recibir algún beneficio a nombre propio o de un tercero, debido a la manipulación y  desactualización de la información en la Guía de Trámites y Servicios, incumpliendo los requerimientos de los trámites y generando confusiones o falsas expectativas.</t>
  </si>
  <si>
    <t>1. Ausencia de un sistema eficaz de supervisión para garantizar la actualización oportuna de la Guía de Trámites y Servicios.
2. Falta de conocimiento del personal responsable sobre los requerimientos normativos y la importancia de la actualización de los trámites.
3. Dependencia de métodos no automatizados para la actualización de información, lo que dificulta la gestión.
4. Deficiencias en la articulación entre las dependencias encargadas de la información publicada.
5. Consideración de la actualización de información como una tarea secundaria, sin la asignación de personal suficiente.</t>
  </si>
  <si>
    <t>1. Aumento de consultas y reclamos por parte de los usuarios debido a la falta de claridad en la información.
2. Posibilidad de errores en la presentación de documentos, lo que puede generar rechazos o solicitudes de corrección adicionales.
3. Reducción de la participación en programas y servicios ofrecidos por la entidad debido a la falta de confianza en la información proporcionada.
1. La ciudadanía puede perder confianza en la entidad debido a la percepción de falta de transparencia, profesionalismo o ética.
2. Posibles sanciones o llamados de atención por parte de organismos de control, como la Veeduría o la Procuraduría.
3. Los ciudadanos pueden tomar decisiones equivocadas o enfrentarse a barreras innecesarias debido a información incorrecta o desactualizada.
4. Si el riesgo se materializa, podría haber manipulación de los trámites para favorecer intereses particulares en detrimento de la ciudadanía.</t>
  </si>
  <si>
    <t>RC-RCC-02: Posibilidad de recibir dadivas o beneficio a nombre propio o de terceros con el fin de dar respuesta favorable a peticiones.</t>
  </si>
  <si>
    <t>1.Falta de promoción de valores institucionales que prevengan actos de corrupción entre los servidores públicos.
2. Percepción de baja probabilidad de ser detectado y sancionado por actos irregulares.
3. Desconocimiento de normas anticorrupción y de las consecuencias legales de aceptar dádivas.</t>
  </si>
  <si>
    <t>1. Percepción de corrupción dentro de la organización, lo que reduce la confianza ciudadana y la credibilidad institucional.
2. Posibilidad de sanciones legales y administrativas para la entidad y los funcionarios involucrados.
3. Demandas, investigaciones o procesos judiciales que impacten la estabilidad del funcionario y la entidad.
4. Generación de desconfianza entre los colaboradores, lo que afecta la cohesión y el desempeño del equipo.
5. Contribución a la percepción generalizada de corrupción en las instituciones públicas.</t>
  </si>
  <si>
    <t>Revisión y actualización mensual de la información del inventario de trámites de la entidad inscritos en la Guía Distrital de Trámites y Servicios de Bogotá</t>
  </si>
  <si>
    <t>PREVENTIVO</t>
  </si>
  <si>
    <t>RCC-CP-01 Caracterización del Proceso de Relación con la Ciudadanía.</t>
  </si>
  <si>
    <t>El equipo de Relación con el Ciudadano, adscrito a la Dirección de Gestión Corporativa y Relación con el Ciudadano, programa reuniones mensuales con las áreas responsables de los trámites, OPAS y otros servicios de la Entidad. El propósito de estas reuniones es revisar y actualizar la información registrada en la Guía Distrital de Trámites y Servicios de Bogotá, con el fin de reducir la probabilidad de confusión y desinformación que pueda afectar la reputación de la Entidad y generar pérdida de confianza en la ciudadanía. Durante las reuniones, se consolidan observaciones y se identifican posibles inconsistencias en la información registrada. En caso de que el control no se aplique o surjan desviaciones, se define un plan de acción inmediato que incluye el envío de alertas por correo electrónico dirigidas a las áreas responsables para subsanar las deficiencias identificadas.
La evidencia de la ejecución del control se consigna en un acta que incluye las observaciones detectadas, y se radica en el sistema Orfeo para garantizar su trazabilidad y seguimiento.</t>
  </si>
  <si>
    <t>Diseño y elaboración de fondos de pantalla informativos para reportar casos de soborno o conductas inadecuadas, asegurando el anonimato del denunciante.</t>
  </si>
  <si>
    <t>Directiva Conjunta 001 de 2021 Secretaría Jurídica Distrital - Secretaría General Alcaldía Mayor de Bogotá D.C.</t>
  </si>
  <si>
    <t>La Dirección de Gestión Corporativa y Relación con el Ciudadano, en articulación con la Oficina de Comunicaciones, diseña y elabora semestralmente fondos de pantalla informativos que se implementan en los equipos de cómputo institucionales. Previamente, se realiza una reunión con la Oficina de Comunicaciones para plantear la necesidad de difusión y definir los mensajes clave, asegurando que sean efectivos, alineados con los objetivos institucionales, y que promuevan el uso del canal de denuncia anónima. El propósito de este control es prevenir posibles actos de soborno o conductas inadecuadas mediante la sensibilización y promoción de un canal seguro y confidencial para reportar irregularidades. Los fondos de pantalla incluyen mensajes claros y accesibles que explican el proceso de reporte, destacando la confidencialidad garantizada para los denunciantes. En caso de que no se ejecute el diseño o implementación de los fondos de pantalla, se activa una estrategia alternativa que consiste en el envío masivo de correos electrónicos informativos a todos los servidores y contratistas, con los mismos mensajes clave. La evidencia de la ejecución del control, incluidas las actas de reunión en el sistema Orfeo para garantizar su trazabilidad y seguimiento.</t>
  </si>
  <si>
    <t>Posibilidad de afectación reputación  debido a una gestión inadecuada de los cambios normativos  en el proceso de Relacionamiento con la ciudadanía, debido a comunicación ineficaz de los cambios, inconsistencias, o retrasos en la aplicación de las normas que deben regir en el proceso.</t>
  </si>
  <si>
    <t>Número de normas aplicadas correctamente y a tiempo / Número total de normas ajustadas) * 100</t>
  </si>
  <si>
    <t>Número de PQRS respondidas a tiempo / Número total de PQRS recibidas) * 100</t>
  </si>
  <si>
    <t>Reducir</t>
  </si>
  <si>
    <r>
      <t xml:space="preserve">Realizar capacitación semestral sobre la gestión de peticiones de la Entidad, el seguimiento y el uso correcto del sistema a las y los gestores de las peticiones en el sistema Bogotá te escucha.
</t>
    </r>
    <r>
      <rPr>
        <b/>
        <sz val="11"/>
        <color theme="1"/>
        <rFont val="Trebuchet MS"/>
        <family val="2"/>
      </rPr>
      <t xml:space="preserve">Producto: </t>
    </r>
    <r>
      <rPr>
        <sz val="11"/>
        <color theme="1"/>
        <rFont val="Trebuchet MS"/>
        <family val="2"/>
      </rPr>
      <t xml:space="preserve">Actas de capacitación radicadas en Orfeo
</t>
    </r>
  </si>
  <si>
    <t xml:space="preserve"> La Dirección de Gestión Corporativa y Relación con el ciudadano realiza la revisión anual a la normativa vigente relacionada con el Modelo Distrital de Relacionamiento Integral con la Ciudadanía a través de mesa de trabajo con el fin de realizar las actualizaciones correspondientes al normograma del proceso de Gestión del Relacionamiento con la Ciudadanía. La evidencia quedará consignada en el acta radicada a través de Orfeo.</t>
  </si>
  <si>
    <t>1. 30/05/2025
2.01/04/2025</t>
  </si>
  <si>
    <t>1. 30/10/2025
2.31/07/205</t>
  </si>
  <si>
    <r>
      <t xml:space="preserve">1. Convocar dos mesas técnicas de relacionamiento para evaluar el avance en la implementación del Modelo de Relacionamiento con la Ciudadanía y hacer seguimiento a los compromisos pactados </t>
    </r>
    <r>
      <rPr>
        <b/>
        <sz val="11"/>
        <rFont val="Trebuchet MS"/>
        <family val="2"/>
      </rPr>
      <t>Producto</t>
    </r>
    <r>
      <rPr>
        <sz val="11"/>
        <rFont val="Trebuchet MS"/>
        <family val="2"/>
      </rPr>
      <t xml:space="preserve">: Actas y listado de asistencia 
2. Actualizar el procedimiento RCC-PR-02 V4 Atención y Gestión de peticiones, quejas, reclamos, sugerencias y denuncias -PQRSD incorporando dentro de las políticas de operación la revisión normativa del proceso
</t>
    </r>
    <r>
      <rPr>
        <b/>
        <sz val="11"/>
        <rFont val="Trebuchet MS"/>
        <family val="2"/>
      </rPr>
      <t xml:space="preserve">Producto: </t>
    </r>
    <r>
      <rPr>
        <sz val="11"/>
        <rFont val="Trebuchet MS"/>
        <family val="2"/>
      </rPr>
      <t>Procedimiento RCC-PQ02V4 actualizado</t>
    </r>
  </si>
  <si>
    <r>
      <t xml:space="preserve">Realizar semestralmente una jornada de capacitación en ética y anticorrupción, con foco en la prevención de conflictos de interés.
</t>
    </r>
    <r>
      <rPr>
        <sz val="11"/>
        <rFont val="Trebuchet MS"/>
        <family val="2"/>
      </rPr>
      <t xml:space="preserve"> </t>
    </r>
    <r>
      <rPr>
        <b/>
        <sz val="11"/>
        <rFont val="Trebuchet MS"/>
        <family val="2"/>
      </rPr>
      <t>Producto</t>
    </r>
    <r>
      <rPr>
        <sz val="11"/>
        <rFont val="Trebuchet MS"/>
        <family val="2"/>
      </rPr>
      <t>: Acta radicada en Orfeo y la presentación utilizada.</t>
    </r>
  </si>
  <si>
    <t xml:space="preserve"> Equipo de Relación con el Ciudadano</t>
  </si>
  <si>
    <t xml:space="preserve">Equipo de Relación con el Ciudadano en articulación con la Oficina de Control </t>
  </si>
  <si>
    <r>
      <t xml:space="preserve">Revisar que la información cargada en el menú "Trámites" del botón de transparencia de la página web, sea clara, precisa y esté actualizada de acuerdo con los requisitos de los trámites
</t>
    </r>
    <r>
      <rPr>
        <b/>
        <sz val="11"/>
        <color theme="1"/>
        <rFont val="Trebuchet MS"/>
        <family val="2"/>
      </rPr>
      <t>Producto</t>
    </r>
    <r>
      <rPr>
        <sz val="11"/>
        <color theme="1"/>
        <rFont val="Trebuchet MS"/>
        <family val="2"/>
      </rPr>
      <t xml:space="preserve">: Acta radicada en Orfeo.
</t>
    </r>
    <r>
      <rPr>
        <b/>
        <sz val="11"/>
        <color theme="1"/>
        <rFont val="Trebuchet MS"/>
        <family val="2"/>
      </rPr>
      <t/>
    </r>
  </si>
  <si>
    <t>RADICADO ORFEO No. 20251100006693   : Se ajustan  los riesgos de acuerdo con el contexto del proceso y la metodologia de riesgos, identificando y valorando 2 riesgos de gestión y 2 riesgos de corrupción.</t>
  </si>
  <si>
    <t xml:space="preserve">
Procesos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</si>
</sst>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1" formatCode="_-* #,##0_-;\-* #,##0_-;_-* &quot;-&quot;_-;_-@_-"/>
    <numFmt numFmtId="164" formatCode="0.0%"/>
    <numFmt numFmtId="165" formatCode="[$$-240A]#,###;[Red]\([$$-240A]#,###\)"/>
  </numFmts>
  <fonts count="88" x14ac:knownFonts="1">
    <font>
      <sz val="11"/>
      <color theme="1"/>
      <name val="Calibri"/>
      <family val="2"/>
      <scheme val="minor"/>
    </font>
    <font>
      <b/>
      <sz val="11"/>
      <color theme="1"/>
      <name val="Calibri"/>
      <family val="2"/>
      <scheme val="minor"/>
    </font>
    <font>
      <sz val="10"/>
      <name val="Arial"/>
      <family val="2"/>
    </font>
    <font>
      <b/>
      <sz val="11"/>
      <color theme="0"/>
      <name val="Calibri"/>
      <family val="2"/>
      <scheme val="minor"/>
    </font>
    <font>
      <sz val="11"/>
      <color rgb="FF000000"/>
      <name val="Calibri"/>
      <family val="2"/>
    </font>
    <font>
      <sz val="11"/>
      <color indexed="8"/>
      <name val="Calibri"/>
      <family val="2"/>
    </font>
    <font>
      <sz val="9"/>
      <color indexed="81"/>
      <name val="Tahoma"/>
      <family val="2"/>
    </font>
    <font>
      <b/>
      <sz val="9"/>
      <color indexed="81"/>
      <name val="Tahoma"/>
      <family val="2"/>
    </font>
    <font>
      <b/>
      <sz val="10"/>
      <color indexed="81"/>
      <name val="Tahoma"/>
      <family val="2"/>
    </font>
    <font>
      <sz val="11"/>
      <color theme="1"/>
      <name val="Calibri"/>
      <family val="2"/>
      <scheme val="minor"/>
    </font>
    <font>
      <b/>
      <sz val="18"/>
      <color indexed="62"/>
      <name val="Cambria"/>
      <family val="2"/>
    </font>
    <font>
      <b/>
      <sz val="15"/>
      <color indexed="62"/>
      <name val="Calibri"/>
      <family val="2"/>
    </font>
    <font>
      <b/>
      <sz val="13"/>
      <color indexed="62"/>
      <name val="Calibri"/>
      <family val="2"/>
    </font>
    <font>
      <b/>
      <sz val="11"/>
      <color indexed="62"/>
      <name val="Calibri"/>
      <family val="2"/>
    </font>
    <font>
      <sz val="11"/>
      <color indexed="17"/>
      <name val="Calibri"/>
      <family val="2"/>
    </font>
    <font>
      <sz val="11"/>
      <color indexed="16"/>
      <name val="Calibri"/>
      <family val="2"/>
    </font>
    <font>
      <sz val="11"/>
      <color indexed="60"/>
      <name val="Calibri"/>
      <family val="2"/>
    </font>
    <font>
      <b/>
      <sz val="11"/>
      <color indexed="8"/>
      <name val="Calibri"/>
      <family val="2"/>
    </font>
    <font>
      <sz val="11"/>
      <color indexed="62"/>
      <name val="Calibri"/>
      <family val="2"/>
    </font>
    <font>
      <b/>
      <sz val="11"/>
      <color indexed="63"/>
      <name val="Calibri"/>
      <family val="2"/>
    </font>
    <font>
      <b/>
      <sz val="11"/>
      <color indexed="53"/>
      <name val="Calibri"/>
      <family val="2"/>
    </font>
    <font>
      <sz val="11"/>
      <color indexed="53"/>
      <name val="Calibri"/>
      <family val="2"/>
    </font>
    <font>
      <b/>
      <sz val="11"/>
      <color indexed="9"/>
      <name val="Calibri"/>
      <family val="2"/>
    </font>
    <font>
      <sz val="11"/>
      <color indexed="10"/>
      <name val="Calibri"/>
      <family val="2"/>
    </font>
    <font>
      <sz val="11"/>
      <color indexed="9"/>
      <name val="Calibri"/>
      <family val="2"/>
    </font>
    <font>
      <b/>
      <sz val="8"/>
      <color indexed="81"/>
      <name val="Tahoma"/>
      <family val="2"/>
    </font>
    <font>
      <sz val="8"/>
      <color indexed="81"/>
      <name val="Tahoma"/>
      <family val="2"/>
    </font>
    <font>
      <sz val="12"/>
      <color theme="1"/>
      <name val="Calibri"/>
      <family val="2"/>
      <scheme val="minor"/>
    </font>
    <font>
      <b/>
      <sz val="11"/>
      <color indexed="8"/>
      <name val="Arial"/>
      <family val="2"/>
    </font>
    <font>
      <b/>
      <sz val="12"/>
      <color rgb="FF000000"/>
      <name val="Calibri"/>
      <family val="2"/>
      <scheme val="minor"/>
    </font>
    <font>
      <sz val="12"/>
      <color rgb="FF000000"/>
      <name val="Calibri"/>
      <family val="2"/>
      <scheme val="minor"/>
    </font>
    <font>
      <b/>
      <sz val="12"/>
      <color theme="1"/>
      <name val="Calibri"/>
      <family val="2"/>
      <scheme val="minor"/>
    </font>
    <font>
      <sz val="11"/>
      <color theme="1"/>
      <name val="Calibri"/>
      <family val="2"/>
    </font>
    <font>
      <b/>
      <sz val="11"/>
      <color theme="1"/>
      <name val="Calibri"/>
      <family val="2"/>
    </font>
    <font>
      <sz val="12"/>
      <name val="Calibri"/>
      <family val="2"/>
      <scheme val="minor"/>
    </font>
    <font>
      <sz val="12"/>
      <color rgb="FFFFFFFF"/>
      <name val="Calibri"/>
      <family val="2"/>
      <scheme val="minor"/>
    </font>
    <font>
      <sz val="12"/>
      <color theme="0"/>
      <name val="Calibri"/>
      <family val="2"/>
      <scheme val="minor"/>
    </font>
    <font>
      <b/>
      <sz val="12"/>
      <name val="Calibri"/>
      <family val="2"/>
      <scheme val="minor"/>
    </font>
    <font>
      <b/>
      <sz val="12"/>
      <color theme="0"/>
      <name val="Calibri"/>
      <family val="2"/>
      <scheme val="minor"/>
    </font>
    <font>
      <b/>
      <sz val="12"/>
      <color theme="9" tint="-0.249977111117893"/>
      <name val="Calibri"/>
      <family val="2"/>
      <scheme val="minor"/>
    </font>
    <font>
      <sz val="12"/>
      <color theme="0" tint="-0.249977111117893"/>
      <name val="Calibri"/>
      <family val="2"/>
      <scheme val="minor"/>
    </font>
    <font>
      <b/>
      <sz val="12"/>
      <color theme="0" tint="-0.249977111117893"/>
      <name val="Calibri"/>
      <family val="2"/>
      <scheme val="minor"/>
    </font>
    <font>
      <sz val="11"/>
      <name val="Calibri"/>
      <family val="2"/>
    </font>
    <font>
      <sz val="11"/>
      <color indexed="81"/>
      <name val="Tahoma"/>
      <family val="2"/>
    </font>
    <font>
      <sz val="11"/>
      <color theme="1"/>
      <name val="Trebuchet MS"/>
      <family val="2"/>
    </font>
    <font>
      <b/>
      <sz val="11"/>
      <color theme="1"/>
      <name val="Trebuchet MS"/>
      <family val="2"/>
    </font>
    <font>
      <b/>
      <sz val="12"/>
      <color theme="1"/>
      <name val="Trebuchet MS"/>
      <family val="2"/>
    </font>
    <font>
      <b/>
      <sz val="16"/>
      <color theme="0"/>
      <name val="Trebuchet MS"/>
      <family val="2"/>
    </font>
    <font>
      <b/>
      <sz val="11"/>
      <color theme="0"/>
      <name val="Trebuchet MS"/>
      <family val="2"/>
    </font>
    <font>
      <b/>
      <sz val="10"/>
      <name val="Trebuchet MS"/>
      <family val="2"/>
    </font>
    <font>
      <b/>
      <sz val="10"/>
      <color theme="1" tint="0.499984740745262"/>
      <name val="Trebuchet MS"/>
      <family val="2"/>
    </font>
    <font>
      <sz val="10"/>
      <name val="Trebuchet MS"/>
      <family val="2"/>
    </font>
    <font>
      <b/>
      <sz val="12"/>
      <color theme="0"/>
      <name val="Trebuchet MS"/>
      <family val="2"/>
    </font>
    <font>
      <i/>
      <sz val="11"/>
      <color theme="0" tint="-0.499984740745262"/>
      <name val="Trebuchet MS"/>
      <family val="2"/>
    </font>
    <font>
      <b/>
      <sz val="11"/>
      <name val="Trebuchet MS"/>
      <family val="2"/>
    </font>
    <font>
      <sz val="11"/>
      <name val="Trebuchet MS"/>
      <family val="2"/>
    </font>
    <font>
      <i/>
      <sz val="9"/>
      <color theme="0" tint="-0.499984740745262"/>
      <name val="Trebuchet MS"/>
      <family val="2"/>
    </font>
    <font>
      <sz val="11"/>
      <color rgb="FFC00000"/>
      <name val="Trebuchet MS"/>
      <family val="2"/>
    </font>
    <font>
      <sz val="11"/>
      <color rgb="FFFF0000"/>
      <name val="Trebuchet MS"/>
      <family val="2"/>
    </font>
    <font>
      <b/>
      <i/>
      <sz val="11"/>
      <name val="Trebuchet MS"/>
      <family val="2"/>
    </font>
    <font>
      <sz val="9"/>
      <color theme="1"/>
      <name val="Trebuchet MS"/>
      <family val="2"/>
    </font>
    <font>
      <b/>
      <i/>
      <sz val="8"/>
      <color theme="0" tint="-0.499984740745262"/>
      <name val="Trebuchet MS"/>
      <family val="2"/>
    </font>
    <font>
      <sz val="10"/>
      <color theme="1"/>
      <name val="Trebuchet MS"/>
      <family val="2"/>
    </font>
    <font>
      <sz val="11"/>
      <color rgb="FF000000"/>
      <name val="Trebuchet MS"/>
      <family val="2"/>
    </font>
    <font>
      <b/>
      <sz val="13"/>
      <color rgb="FF000000"/>
      <name val="Trebuchet MS"/>
      <family val="2"/>
    </font>
    <font>
      <sz val="10"/>
      <color rgb="FF000000"/>
      <name val="Trebuchet MS"/>
      <family val="2"/>
    </font>
    <font>
      <b/>
      <u/>
      <sz val="11"/>
      <color theme="1"/>
      <name val="Trebuchet MS"/>
      <family val="2"/>
    </font>
    <font>
      <b/>
      <sz val="11"/>
      <color rgb="FFC00000"/>
      <name val="Trebuchet MS"/>
      <family val="2"/>
    </font>
    <font>
      <b/>
      <sz val="14"/>
      <color theme="0"/>
      <name val="Trebuchet MS"/>
      <family val="2"/>
    </font>
    <font>
      <sz val="12"/>
      <color theme="1"/>
      <name val="Trebuchet MS"/>
      <family val="2"/>
    </font>
    <font>
      <sz val="11"/>
      <color theme="0"/>
      <name val="Trebuchet MS"/>
      <family val="2"/>
    </font>
    <font>
      <sz val="11"/>
      <color theme="0" tint="-0.14999847407452621"/>
      <name val="Trebuchet MS"/>
      <family val="2"/>
    </font>
    <font>
      <sz val="8"/>
      <color rgb="FF000000"/>
      <name val="Trebuchet MS"/>
      <family val="2"/>
    </font>
    <font>
      <sz val="16"/>
      <color theme="1"/>
      <name val="Trebuchet MS"/>
      <family val="2"/>
    </font>
    <font>
      <b/>
      <sz val="18"/>
      <color theme="0"/>
      <name val="Trebuchet MS"/>
      <family val="2"/>
    </font>
    <font>
      <b/>
      <sz val="11"/>
      <color rgb="FFFFFFFF"/>
      <name val="Trebuchet MS"/>
      <family val="2"/>
    </font>
    <font>
      <b/>
      <sz val="11"/>
      <color rgb="FF000000"/>
      <name val="Trebuchet MS"/>
      <family val="2"/>
    </font>
    <font>
      <b/>
      <sz val="14"/>
      <name val="Trebuchet MS"/>
      <family val="2"/>
    </font>
    <font>
      <b/>
      <sz val="10"/>
      <color theme="1"/>
      <name val="Trebuchet MS"/>
      <family val="2"/>
    </font>
    <font>
      <b/>
      <sz val="14"/>
      <color theme="1"/>
      <name val="Trebuchet MS"/>
      <family val="2"/>
    </font>
    <font>
      <b/>
      <sz val="10"/>
      <color theme="0"/>
      <name val="Trebuchet MS"/>
      <family val="2"/>
    </font>
    <font>
      <sz val="11"/>
      <color theme="0" tint="-0.499984740745262"/>
      <name val="Trebuchet MS"/>
      <family val="2"/>
    </font>
    <font>
      <b/>
      <sz val="11"/>
      <color rgb="FFFF0000"/>
      <name val="Trebuchet MS"/>
      <family val="2"/>
    </font>
    <font>
      <sz val="14"/>
      <color theme="1"/>
      <name val="Trebuchet MS"/>
      <family val="2"/>
    </font>
    <font>
      <sz val="14"/>
      <color theme="0"/>
      <name val="Trebuchet MS"/>
      <family val="2"/>
    </font>
    <font>
      <b/>
      <u/>
      <sz val="14"/>
      <color theme="0"/>
      <name val="Trebuchet MS"/>
      <family val="2"/>
    </font>
    <font>
      <b/>
      <sz val="14"/>
      <color rgb="FFFFFFFF"/>
      <name val="Trebuchet MS"/>
      <family val="2"/>
    </font>
    <font>
      <sz val="14"/>
      <color rgb="FFFFFFFF"/>
      <name val="Trebuchet MS"/>
      <family val="2"/>
    </font>
  </fonts>
  <fills count="51">
    <fill>
      <patternFill patternType="none"/>
    </fill>
    <fill>
      <patternFill patternType="gray125"/>
    </fill>
    <fill>
      <patternFill patternType="solid">
        <fgColor rgb="FF0070C0"/>
        <bgColor indexed="64"/>
      </patternFill>
    </fill>
    <fill>
      <patternFill patternType="solid">
        <fgColor rgb="FF333333"/>
        <bgColor indexed="64"/>
      </patternFill>
    </fill>
    <fill>
      <patternFill patternType="solid">
        <fgColor rgb="FF00B0F0"/>
        <bgColor indexed="64"/>
      </patternFill>
    </fill>
    <fill>
      <patternFill patternType="solid">
        <fgColor rgb="FFFF0000"/>
        <bgColor indexed="64"/>
      </patternFill>
    </fill>
    <fill>
      <patternFill patternType="solid">
        <fgColor rgb="FFFFFF00"/>
        <bgColor indexed="64"/>
      </patternFill>
    </fill>
    <fill>
      <patternFill patternType="solid">
        <fgColor rgb="FFFF9900"/>
        <bgColor indexed="64"/>
      </patternFill>
    </fill>
    <fill>
      <patternFill patternType="solid">
        <fgColor rgb="FF7EEF31"/>
        <bgColor indexed="64"/>
      </patternFill>
    </fill>
    <fill>
      <patternFill patternType="solid">
        <fgColor theme="0"/>
        <bgColor indexed="64"/>
      </patternFill>
    </fill>
    <fill>
      <patternFill patternType="solid">
        <fgColor theme="7" tint="-0.249977111117893"/>
        <bgColor indexed="64"/>
      </patternFill>
    </fill>
    <fill>
      <patternFill patternType="solid">
        <fgColor theme="2" tint="-0.499984740745262"/>
        <bgColor indexed="64"/>
      </patternFill>
    </fill>
    <fill>
      <patternFill patternType="solid">
        <fgColor theme="8" tint="-0.249977111117893"/>
        <bgColor indexed="64"/>
      </patternFill>
    </fill>
    <fill>
      <patternFill patternType="solid">
        <fgColor theme="5" tint="-0.249977111117893"/>
        <bgColor indexed="64"/>
      </patternFill>
    </fill>
    <fill>
      <patternFill patternType="solid">
        <fgColor rgb="FF7030A0"/>
        <bgColor indexed="64"/>
      </patternFill>
    </fill>
    <fill>
      <patternFill patternType="solid">
        <fgColor theme="9" tint="0.39997558519241921"/>
        <bgColor indexed="64"/>
      </patternFill>
    </fill>
    <fill>
      <patternFill patternType="solid">
        <fgColor theme="6" tint="-0.249977111117893"/>
        <bgColor indexed="64"/>
      </patternFill>
    </fill>
    <fill>
      <patternFill patternType="solid">
        <fgColor theme="5" tint="0.59999389629810485"/>
        <bgColor indexed="64"/>
      </patternFill>
    </fill>
    <fill>
      <patternFill patternType="solid">
        <fgColor rgb="FF92D050"/>
        <bgColor indexed="64"/>
      </patternFill>
    </fill>
    <fill>
      <patternFill patternType="solid">
        <fgColor indexed="42"/>
        <bgColor indexed="42"/>
      </patternFill>
    </fill>
    <fill>
      <patternFill patternType="solid">
        <fgColor indexed="9"/>
        <bgColor indexed="9"/>
      </patternFill>
    </fill>
    <fill>
      <patternFill patternType="solid">
        <fgColor indexed="55"/>
        <bgColor indexed="55"/>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54"/>
        <bgColor indexed="54"/>
      </patternFill>
    </fill>
    <fill>
      <patternFill patternType="solid">
        <fgColor indexed="31"/>
        <bgColor indexed="31"/>
      </patternFill>
    </fill>
    <fill>
      <patternFill patternType="solid">
        <fgColor indexed="44"/>
        <bgColor indexed="44"/>
      </patternFill>
    </fill>
    <fill>
      <patternFill patternType="solid">
        <fgColor indexed="25"/>
        <bgColor indexed="25"/>
      </patternFill>
    </fill>
    <fill>
      <patternFill patternType="solid">
        <fgColor indexed="26"/>
        <bgColor indexed="26"/>
      </patternFill>
    </fill>
    <fill>
      <patternFill patternType="solid">
        <fgColor indexed="22"/>
        <bgColor indexed="22"/>
      </patternFill>
    </fill>
    <fill>
      <patternFill patternType="solid">
        <fgColor indexed="49"/>
        <bgColor indexed="49"/>
      </patternFill>
    </fill>
    <fill>
      <patternFill patternType="solid">
        <fgColor indexed="27"/>
        <bgColor indexed="27"/>
      </patternFill>
    </fill>
    <fill>
      <patternFill patternType="solid">
        <fgColor indexed="52"/>
        <bgColor indexed="52"/>
      </patternFill>
    </fill>
    <fill>
      <patternFill patternType="solid">
        <fgColor indexed="47"/>
        <bgColor indexed="47"/>
      </patternFill>
    </fill>
    <fill>
      <patternFill patternType="solid">
        <fgColor indexed="45"/>
        <bgColor indexed="45"/>
      </patternFill>
    </fill>
    <fill>
      <patternFill patternType="solid">
        <fgColor indexed="43"/>
        <bgColor indexed="43"/>
      </patternFill>
    </fill>
    <fill>
      <patternFill patternType="solid">
        <fgColor rgb="FFFFC000"/>
        <bgColor indexed="64"/>
      </patternFill>
    </fill>
    <fill>
      <patternFill patternType="solid">
        <fgColor rgb="FF00B050"/>
        <bgColor indexed="64"/>
      </patternFill>
    </fill>
    <fill>
      <patternFill patternType="solid">
        <fgColor rgb="FF008080"/>
        <bgColor indexed="64"/>
      </patternFill>
    </fill>
    <fill>
      <patternFill patternType="solid">
        <fgColor rgb="FFBFBFBF"/>
        <bgColor indexed="64"/>
      </patternFill>
    </fill>
    <fill>
      <patternFill patternType="solid">
        <fgColor rgb="FFFFFF66"/>
        <bgColor indexed="64"/>
      </patternFill>
    </fill>
    <fill>
      <patternFill patternType="solid">
        <fgColor theme="9" tint="0.79998168889431442"/>
        <bgColor indexed="64"/>
      </patternFill>
    </fill>
    <fill>
      <patternFill patternType="solid">
        <fgColor theme="3" tint="0.59999389629810485"/>
        <bgColor indexed="64"/>
      </patternFill>
    </fill>
    <fill>
      <patternFill patternType="solid">
        <fgColor theme="0" tint="-0.14999847407452621"/>
        <bgColor indexed="64"/>
      </patternFill>
    </fill>
    <fill>
      <patternFill patternType="solid">
        <fgColor theme="4" tint="0.39997558519241921"/>
        <bgColor indexed="64"/>
      </patternFill>
    </fill>
    <fill>
      <patternFill patternType="solid">
        <fgColor theme="4" tint="-0.249977111117893"/>
        <bgColor indexed="64"/>
      </patternFill>
    </fill>
    <fill>
      <patternFill patternType="solid">
        <fgColor theme="0" tint="-4.9989318521683403E-2"/>
        <bgColor indexed="64"/>
      </patternFill>
    </fill>
    <fill>
      <patternFill patternType="solid">
        <fgColor theme="4" tint="0.59999389629810485"/>
        <bgColor indexed="64"/>
      </patternFill>
    </fill>
    <fill>
      <patternFill patternType="solid">
        <fgColor rgb="FFFFFFFF"/>
        <bgColor rgb="FFFFFFFF"/>
      </patternFill>
    </fill>
    <fill>
      <patternFill patternType="solid">
        <fgColor rgb="FFF2F2F2"/>
        <bgColor rgb="FFF2F2F2"/>
      </patternFill>
    </fill>
  </fills>
  <borders count="1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top style="medium">
        <color rgb="FF000000"/>
      </top>
      <bottom/>
      <diagonal/>
    </border>
    <border>
      <left style="medium">
        <color rgb="FF000000"/>
      </left>
      <right/>
      <top/>
      <bottom/>
      <diagonal/>
    </border>
    <border>
      <left style="thin">
        <color rgb="FF000000"/>
      </left>
      <right style="thin">
        <color rgb="FF000000"/>
      </right>
      <top style="thin">
        <color rgb="FF000000"/>
      </top>
      <bottom style="thin">
        <color rgb="FF000000"/>
      </bottom>
      <diagonal/>
    </border>
    <border>
      <left/>
      <right style="thin">
        <color indexed="64"/>
      </right>
      <top/>
      <bottom style="thin">
        <color indexed="64"/>
      </bottom>
      <diagonal/>
    </border>
    <border>
      <left style="medium">
        <color indexed="64"/>
      </left>
      <right/>
      <top style="medium">
        <color indexed="64"/>
      </top>
      <bottom style="medium">
        <color rgb="FF000000"/>
      </bottom>
      <diagonal/>
    </border>
    <border>
      <left/>
      <right/>
      <top style="medium">
        <color indexed="64"/>
      </top>
      <bottom style="medium">
        <color rgb="FF000000"/>
      </bottom>
      <diagonal/>
    </border>
    <border>
      <left/>
      <right style="medium">
        <color indexed="64"/>
      </right>
      <top style="medium">
        <color indexed="64"/>
      </top>
      <bottom style="medium">
        <color rgb="FF000000"/>
      </bottom>
      <diagonal/>
    </border>
    <border>
      <left/>
      <right style="medium">
        <color indexed="64"/>
      </right>
      <top style="medium">
        <color rgb="FF000000"/>
      </top>
      <bottom/>
      <diagonal/>
    </border>
    <border>
      <left style="medium">
        <color indexed="64"/>
      </left>
      <right style="medium">
        <color rgb="FF000000"/>
      </right>
      <top/>
      <bottom/>
      <diagonal/>
    </border>
    <border>
      <left/>
      <right style="medium">
        <color indexed="64"/>
      </right>
      <top/>
      <bottom/>
      <diagonal/>
    </border>
    <border>
      <left style="medium">
        <color indexed="64"/>
      </left>
      <right style="medium">
        <color rgb="FF000000"/>
      </right>
      <top/>
      <bottom style="medium">
        <color indexed="64"/>
      </bottom>
      <diagonal/>
    </border>
    <border>
      <left style="medium">
        <color rgb="FF000000"/>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rgb="FF000000"/>
      </top>
      <bottom/>
      <diagonal/>
    </border>
    <border>
      <left/>
      <right style="thin">
        <color indexed="64"/>
      </right>
      <top style="thin">
        <color indexed="64"/>
      </top>
      <bottom/>
      <diagonal/>
    </border>
    <border>
      <left style="thin">
        <color rgb="FF000000"/>
      </left>
      <right/>
      <top style="thin">
        <color rgb="FF000000"/>
      </top>
      <bottom style="thin">
        <color rgb="FF000000"/>
      </bottom>
      <diagonal/>
    </border>
    <border>
      <left style="medium">
        <color indexed="64"/>
      </left>
      <right style="medium">
        <color rgb="FF000000"/>
      </right>
      <top style="medium">
        <color indexed="64"/>
      </top>
      <bottom/>
      <diagonal/>
    </border>
    <border>
      <left style="medium">
        <color rgb="FF000000"/>
      </left>
      <right/>
      <top style="medium">
        <color indexed="64"/>
      </top>
      <bottom/>
      <diagonal/>
    </border>
    <border>
      <left/>
      <right/>
      <top style="medium">
        <color indexed="64"/>
      </top>
      <bottom/>
      <diagonal/>
    </border>
    <border>
      <left style="medium">
        <color indexed="64"/>
      </left>
      <right style="thin">
        <color rgb="FF000000"/>
      </right>
      <top style="medium">
        <color indexed="64"/>
      </top>
      <bottom style="thin">
        <color rgb="FF000000"/>
      </bottom>
      <diagonal/>
    </border>
    <border>
      <left style="thin">
        <color rgb="FF000000"/>
      </left>
      <right style="thin">
        <color rgb="FF000000"/>
      </right>
      <top style="medium">
        <color indexed="64"/>
      </top>
      <bottom style="thin">
        <color rgb="FF000000"/>
      </bottom>
      <diagonal/>
    </border>
    <border>
      <left style="medium">
        <color indexed="64"/>
      </left>
      <right style="thin">
        <color rgb="FF000000"/>
      </right>
      <top style="thin">
        <color rgb="FF000000"/>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top style="medium">
        <color indexed="64"/>
      </top>
      <bottom style="thin">
        <color rgb="FF000000"/>
      </bottom>
      <diagonal/>
    </border>
    <border>
      <left style="thin">
        <color rgb="FF000000"/>
      </left>
      <right/>
      <top style="thin">
        <color rgb="FF000000"/>
      </top>
      <bottom style="medium">
        <color indexed="64"/>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style="medium">
        <color rgb="FFFF0000"/>
      </left>
      <right style="thin">
        <color rgb="FF000000"/>
      </right>
      <top style="medium">
        <color indexed="64"/>
      </top>
      <bottom style="thin">
        <color rgb="FF000000"/>
      </bottom>
      <diagonal/>
    </border>
    <border>
      <left style="thin">
        <color rgb="FF000000"/>
      </left>
      <right style="medium">
        <color rgb="FFFF0000"/>
      </right>
      <top style="medium">
        <color indexed="64"/>
      </top>
      <bottom style="thin">
        <color rgb="FF000000"/>
      </bottom>
      <diagonal/>
    </border>
    <border>
      <left style="medium">
        <color rgb="FFFF0000"/>
      </left>
      <right style="thin">
        <color rgb="FF000000"/>
      </right>
      <top style="thin">
        <color rgb="FF000000"/>
      </top>
      <bottom style="thin">
        <color rgb="FF000000"/>
      </bottom>
      <diagonal/>
    </border>
    <border>
      <left style="thin">
        <color rgb="FF000000"/>
      </left>
      <right style="medium">
        <color rgb="FFFF0000"/>
      </right>
      <top style="thin">
        <color rgb="FF000000"/>
      </top>
      <bottom style="thin">
        <color rgb="FF000000"/>
      </bottom>
      <diagonal/>
    </border>
    <border>
      <left style="medium">
        <color rgb="FFFF0000"/>
      </left>
      <right style="thin">
        <color rgb="FF000000"/>
      </right>
      <top style="thin">
        <color rgb="FF000000"/>
      </top>
      <bottom style="medium">
        <color rgb="FFFF0000"/>
      </bottom>
      <diagonal/>
    </border>
    <border>
      <left style="thin">
        <color rgb="FF000000"/>
      </left>
      <right style="thin">
        <color rgb="FF000000"/>
      </right>
      <top style="thin">
        <color rgb="FF000000"/>
      </top>
      <bottom style="medium">
        <color rgb="FFFF0000"/>
      </bottom>
      <diagonal/>
    </border>
    <border>
      <left/>
      <right style="thin">
        <color indexed="64"/>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54"/>
      </bottom>
      <diagonal/>
    </border>
    <border>
      <left/>
      <right/>
      <top/>
      <bottom style="thick">
        <color indexed="22"/>
      </bottom>
      <diagonal/>
    </border>
    <border>
      <left/>
      <right/>
      <top/>
      <bottom style="medium">
        <color indexed="44"/>
      </bottom>
      <diagonal/>
    </border>
    <border>
      <left/>
      <right/>
      <top style="thin">
        <color indexed="54"/>
      </top>
      <bottom style="double">
        <color indexed="5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dotted">
        <color rgb="FFF79646"/>
      </left>
      <right style="dotted">
        <color rgb="FFF79646"/>
      </right>
      <top/>
      <bottom style="dotted">
        <color rgb="FFF79646"/>
      </bottom>
      <diagonal/>
    </border>
    <border>
      <left style="dotted">
        <color rgb="FFF79646"/>
      </left>
      <right style="dotted">
        <color rgb="FFF79646"/>
      </right>
      <top style="dotted">
        <color rgb="FFF79646"/>
      </top>
      <bottom style="dotted">
        <color rgb="FFF79646"/>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medium">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style="medium">
        <color indexed="64"/>
      </bottom>
      <diagonal/>
    </border>
    <border>
      <left/>
      <right style="thin">
        <color auto="1"/>
      </right>
      <top style="thin">
        <color auto="1"/>
      </top>
      <bottom style="medium">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right/>
      <top style="thin">
        <color indexed="64"/>
      </top>
      <bottom style="thin">
        <color indexed="64"/>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medium">
        <color indexed="64"/>
      </bottom>
      <diagonal/>
    </border>
    <border>
      <left style="thin">
        <color auto="1"/>
      </left>
      <right/>
      <top style="thin">
        <color auto="1"/>
      </top>
      <bottom style="thin">
        <color auto="1"/>
      </bottom>
      <diagonal/>
    </border>
    <border>
      <left/>
      <right style="thin">
        <color indexed="64"/>
      </right>
      <top style="thin">
        <color indexed="64"/>
      </top>
      <bottom/>
      <diagonal/>
    </border>
    <border>
      <left style="thin">
        <color auto="1"/>
      </left>
      <right style="thin">
        <color auto="1"/>
      </right>
      <top style="thin">
        <color auto="1"/>
      </top>
      <bottom style="thin">
        <color auto="1"/>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indexed="64"/>
      </bottom>
      <diagonal/>
    </border>
    <border>
      <left/>
      <right/>
      <top style="thin">
        <color auto="1"/>
      </top>
      <bottom style="thin">
        <color indexed="64"/>
      </bottom>
      <diagonal/>
    </border>
    <border>
      <left/>
      <right style="thin">
        <color auto="1"/>
      </right>
      <top style="thin">
        <color auto="1"/>
      </top>
      <bottom style="thin">
        <color indexed="64"/>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style="thin">
        <color auto="1"/>
      </top>
      <bottom style="thin">
        <color indexed="64"/>
      </bottom>
      <diagonal/>
    </border>
    <border>
      <left/>
      <right/>
      <top style="thin">
        <color auto="1"/>
      </top>
      <bottom/>
      <diagonal/>
    </border>
    <border>
      <left/>
      <right style="thin">
        <color auto="1"/>
      </right>
      <top style="thin">
        <color auto="1"/>
      </top>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top/>
      <bottom style="medium">
        <color rgb="FF000000"/>
      </bottom>
      <diagonal/>
    </border>
    <border>
      <left/>
      <right style="medium">
        <color rgb="FF000000"/>
      </right>
      <top/>
      <bottom style="medium">
        <color rgb="FF000000"/>
      </bottom>
      <diagonal/>
    </border>
    <border>
      <left style="thin">
        <color rgb="FF000000"/>
      </left>
      <right style="thin">
        <color rgb="FF000000"/>
      </right>
      <top style="medium">
        <color rgb="FF000000"/>
      </top>
      <bottom/>
      <diagonal/>
    </border>
    <border>
      <left style="thin">
        <color rgb="FF000000"/>
      </left>
      <right style="thin">
        <color rgb="FF000000"/>
      </right>
      <top/>
      <bottom/>
      <diagonal/>
    </border>
    <border>
      <left style="thin">
        <color rgb="FF000000"/>
      </left>
      <right style="thin">
        <color rgb="FF000000"/>
      </right>
      <top/>
      <bottom style="medium">
        <color rgb="FF000000"/>
      </bottom>
      <diagonal/>
    </border>
    <border>
      <left style="thin">
        <color auto="1"/>
      </left>
      <right style="thin">
        <color auto="1"/>
      </right>
      <top style="thin">
        <color auto="1"/>
      </top>
      <bottom style="thin">
        <color auto="1"/>
      </bottom>
      <diagonal/>
    </border>
    <border>
      <left/>
      <right/>
      <top style="thin">
        <color indexed="64"/>
      </top>
      <bottom style="thin">
        <color indexed="64"/>
      </bottom>
      <diagonal/>
    </border>
  </borders>
  <cellStyleXfs count="68">
    <xf numFmtId="0" fontId="0" fillId="0" borderId="0"/>
    <xf numFmtId="0" fontId="2" fillId="0" borderId="0"/>
    <xf numFmtId="0" fontId="5" fillId="0" borderId="0"/>
    <xf numFmtId="0" fontId="14" fillId="19" borderId="0" applyNumberFormat="0" applyBorder="0" applyAlignment="0" applyProtection="0"/>
    <xf numFmtId="0" fontId="20" fillId="20" borderId="51" applyNumberFormat="0" applyAlignment="0" applyProtection="0"/>
    <xf numFmtId="0" fontId="22" fillId="21" borderId="52" applyNumberFormat="0" applyAlignment="0" applyProtection="0"/>
    <xf numFmtId="0" fontId="21" fillId="0" borderId="53" applyNumberFormat="0" applyFill="0" applyAlignment="0" applyProtection="0"/>
    <xf numFmtId="0" fontId="13" fillId="0" borderId="0" applyNumberFormat="0" applyFill="0" applyBorder="0" applyAlignment="0" applyProtection="0"/>
    <xf numFmtId="0" fontId="17" fillId="22" borderId="0" applyNumberFormat="0" applyBorder="0" applyAlignment="0" applyProtection="0"/>
    <xf numFmtId="0" fontId="17" fillId="23" borderId="0" applyNumberFormat="0" applyBorder="0" applyAlignment="0" applyProtection="0"/>
    <xf numFmtId="0" fontId="17" fillId="24" borderId="0" applyNumberFormat="0" applyBorder="0" applyAlignment="0" applyProtection="0"/>
    <xf numFmtId="0" fontId="24" fillId="25"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24" fillId="27" borderId="0" applyNumberFormat="0" applyBorder="0" applyAlignment="0" applyProtection="0"/>
    <xf numFmtId="0" fontId="24" fillId="28" borderId="0" applyNumberFormat="0" applyBorder="0" applyAlignment="0" applyProtection="0"/>
    <xf numFmtId="0" fontId="5" fillId="29" borderId="0" applyNumberFormat="0" applyBorder="0" applyAlignment="0" applyProtection="0"/>
    <xf numFmtId="0" fontId="5" fillId="30"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5" fillId="29" borderId="0" applyNumberFormat="0" applyBorder="0" applyAlignment="0" applyProtection="0"/>
    <xf numFmtId="0" fontId="5" fillId="19" borderId="0" applyNumberFormat="0" applyBorder="0" applyAlignment="0" applyProtection="0"/>
    <xf numFmtId="0" fontId="24" fillId="30" borderId="0" applyNumberFormat="0" applyBorder="0" applyAlignment="0" applyProtection="0"/>
    <xf numFmtId="0" fontId="24" fillId="25"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24" fillId="30" borderId="0" applyNumberFormat="0" applyBorder="0" applyAlignment="0" applyProtection="0"/>
    <xf numFmtId="0" fontId="24" fillId="31" borderId="0" applyNumberFormat="0" applyBorder="0" applyAlignment="0" applyProtection="0"/>
    <xf numFmtId="0" fontId="5" fillId="32" borderId="0" applyNumberFormat="0" applyBorder="0" applyAlignment="0" applyProtection="0"/>
    <xf numFmtId="0" fontId="5" fillId="26" borderId="0" applyNumberFormat="0" applyBorder="0" applyAlignment="0" applyProtection="0"/>
    <xf numFmtId="0" fontId="24" fillId="27" borderId="0" applyNumberFormat="0" applyBorder="0" applyAlignment="0" applyProtection="0"/>
    <xf numFmtId="0" fontId="24" fillId="33" borderId="0" applyNumberFormat="0" applyBorder="0" applyAlignment="0" applyProtection="0"/>
    <xf numFmtId="0" fontId="5" fillId="29" borderId="0" applyNumberFormat="0" applyBorder="0" applyAlignment="0" applyProtection="0"/>
    <xf numFmtId="0" fontId="5" fillId="34" borderId="0" applyNumberFormat="0" applyBorder="0" applyAlignment="0" applyProtection="0"/>
    <xf numFmtId="0" fontId="24" fillId="34" borderId="0" applyNumberFormat="0" applyBorder="0" applyAlignment="0" applyProtection="0"/>
    <xf numFmtId="0" fontId="18" fillId="34" borderId="51" applyNumberFormat="0" applyAlignment="0" applyProtection="0"/>
    <xf numFmtId="0" fontId="15" fillId="35" borderId="0" applyNumberFormat="0" applyBorder="0" applyAlignment="0" applyProtection="0"/>
    <xf numFmtId="0" fontId="16" fillId="36" borderId="0" applyNumberFormat="0" applyBorder="0" applyAlignment="0" applyProtection="0"/>
    <xf numFmtId="0" fontId="5" fillId="29" borderId="54" applyNumberFormat="0" applyAlignment="0" applyProtection="0"/>
    <xf numFmtId="0" fontId="19" fillId="20" borderId="55" applyNumberFormat="0" applyAlignment="0" applyProtection="0"/>
    <xf numFmtId="0" fontId="23" fillId="0" borderId="0" applyNumberFormat="0" applyFill="0" applyBorder="0" applyAlignment="0" applyProtection="0"/>
    <xf numFmtId="0" fontId="11" fillId="0" borderId="56" applyNumberFormat="0" applyFill="0" applyAlignment="0" applyProtection="0"/>
    <xf numFmtId="0" fontId="12" fillId="0" borderId="57" applyNumberFormat="0" applyFill="0" applyAlignment="0" applyProtection="0"/>
    <xf numFmtId="0" fontId="13" fillId="0" borderId="58" applyNumberFormat="0" applyFill="0" applyAlignment="0" applyProtection="0"/>
    <xf numFmtId="0" fontId="10" fillId="0" borderId="0" applyNumberFormat="0" applyFill="0" applyBorder="0" applyAlignment="0" applyProtection="0"/>
    <xf numFmtId="0" fontId="17" fillId="0" borderId="59" applyNumberFormat="0" applyFill="0" applyAlignment="0" applyProtection="0"/>
    <xf numFmtId="0" fontId="2" fillId="0" borderId="0"/>
    <xf numFmtId="0" fontId="9" fillId="0" borderId="0"/>
    <xf numFmtId="0" fontId="9" fillId="0" borderId="0"/>
    <xf numFmtId="0" fontId="4"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24" fillId="25" borderId="0" applyNumberFormat="0" applyBorder="0" applyAlignment="0" applyProtection="0"/>
    <xf numFmtId="0" fontId="24" fillId="28" borderId="0" applyNumberFormat="0" applyBorder="0" applyAlignment="0" applyProtection="0"/>
    <xf numFmtId="0" fontId="24" fillId="21" borderId="0" applyNumberFormat="0" applyBorder="0" applyAlignment="0" applyProtection="0"/>
    <xf numFmtId="0" fontId="24" fillId="25" borderId="0" applyNumberFormat="0" applyBorder="0" applyAlignment="0" applyProtection="0"/>
    <xf numFmtId="0" fontId="24" fillId="31" borderId="0" applyNumberFormat="0" applyBorder="0" applyAlignment="0" applyProtection="0"/>
    <xf numFmtId="0" fontId="24" fillId="33" borderId="0" applyNumberFormat="0" applyBorder="0" applyAlignment="0" applyProtection="0"/>
    <xf numFmtId="9" fontId="9" fillId="0" borderId="0" applyFont="0" applyFill="0" applyBorder="0" applyAlignment="0" applyProtection="0"/>
    <xf numFmtId="41" fontId="9" fillId="0" borderId="0" applyFont="0" applyFill="0" applyBorder="0" applyAlignment="0" applyProtection="0"/>
  </cellStyleXfs>
  <cellXfs count="808">
    <xf numFmtId="0" fontId="0" fillId="0" borderId="0" xfId="0"/>
    <xf numFmtId="0" fontId="5" fillId="0" borderId="0" xfId="2"/>
    <xf numFmtId="0" fontId="17" fillId="44" borderId="76" xfId="2" applyFont="1" applyFill="1" applyBorder="1"/>
    <xf numFmtId="0" fontId="17" fillId="44" borderId="77" xfId="2" applyFont="1" applyFill="1" applyBorder="1"/>
    <xf numFmtId="0" fontId="17" fillId="44" borderId="78" xfId="2" applyFont="1" applyFill="1" applyBorder="1"/>
    <xf numFmtId="0" fontId="5" fillId="0" borderId="1" xfId="2" applyBorder="1"/>
    <xf numFmtId="0" fontId="5" fillId="0" borderId="72" xfId="2" applyBorder="1"/>
    <xf numFmtId="0" fontId="5" fillId="0" borderId="74" xfId="2" applyBorder="1"/>
    <xf numFmtId="0" fontId="5" fillId="0" borderId="75" xfId="2" applyBorder="1"/>
    <xf numFmtId="0" fontId="32" fillId="0" borderId="0" xfId="0" applyFont="1"/>
    <xf numFmtId="0" fontId="33" fillId="0" borderId="76" xfId="50" applyFont="1" applyBorder="1" applyAlignment="1">
      <alignment horizontal="justify" vertical="top"/>
    </xf>
    <xf numFmtId="0" fontId="33" fillId="0" borderId="77" xfId="50" applyFont="1" applyBorder="1" applyAlignment="1">
      <alignment horizontal="justify" vertical="top"/>
    </xf>
    <xf numFmtId="0" fontId="33" fillId="0" borderId="78" xfId="50" applyFont="1" applyBorder="1" applyAlignment="1">
      <alignment horizontal="justify" vertical="top"/>
    </xf>
    <xf numFmtId="0" fontId="32" fillId="0" borderId="1" xfId="50" applyFont="1" applyBorder="1" applyAlignment="1">
      <alignment horizontal="justify" vertical="top"/>
    </xf>
    <xf numFmtId="0" fontId="32" fillId="0" borderId="72" xfId="50" applyFont="1" applyBorder="1" applyAlignment="1">
      <alignment horizontal="justify" vertical="top"/>
    </xf>
    <xf numFmtId="0" fontId="32" fillId="0" borderId="72" xfId="50" applyFont="1" applyBorder="1" applyAlignment="1">
      <alignment vertical="center" wrapText="1"/>
    </xf>
    <xf numFmtId="0" fontId="32" fillId="0" borderId="1" xfId="50" applyFont="1" applyBorder="1"/>
    <xf numFmtId="0" fontId="32" fillId="0" borderId="72" xfId="50" applyFont="1" applyBorder="1" applyAlignment="1">
      <alignment wrapText="1"/>
    </xf>
    <xf numFmtId="0" fontId="32" fillId="0" borderId="72" xfId="50" applyFont="1" applyBorder="1"/>
    <xf numFmtId="0" fontId="32" fillId="0" borderId="0" xfId="50" applyFont="1"/>
    <xf numFmtId="0" fontId="32" fillId="0" borderId="74" xfId="50" applyFont="1" applyBorder="1" applyAlignment="1">
      <alignment wrapText="1"/>
    </xf>
    <xf numFmtId="0" fontId="32" fillId="0" borderId="75" xfId="50" applyFont="1" applyBorder="1"/>
    <xf numFmtId="0" fontId="27" fillId="0" borderId="0" xfId="0" applyFont="1"/>
    <xf numFmtId="0" fontId="31" fillId="0" borderId="0" xfId="0" applyFont="1"/>
    <xf numFmtId="0" fontId="34" fillId="0" borderId="0" xfId="0" applyFont="1" applyAlignment="1">
      <alignment horizontal="center" vertical="center" wrapText="1"/>
    </xf>
    <xf numFmtId="0" fontId="29" fillId="40" borderId="0" xfId="0" applyFont="1" applyFill="1" applyAlignment="1">
      <alignment horizontal="center" vertical="center" wrapText="1" readingOrder="1"/>
    </xf>
    <xf numFmtId="0" fontId="30" fillId="18" borderId="64" xfId="0" applyFont="1" applyFill="1" applyBorder="1" applyAlignment="1">
      <alignment horizontal="center" vertical="center" wrapText="1" readingOrder="1"/>
    </xf>
    <xf numFmtId="0" fontId="30" fillId="0" borderId="64" xfId="0" applyFont="1" applyBorder="1" applyAlignment="1">
      <alignment horizontal="justify" vertical="center" wrapText="1" readingOrder="1"/>
    </xf>
    <xf numFmtId="9" fontId="30" fillId="0" borderId="64" xfId="0" applyNumberFormat="1" applyFont="1" applyBorder="1" applyAlignment="1">
      <alignment horizontal="center" vertical="center" wrapText="1" readingOrder="1"/>
    </xf>
    <xf numFmtId="0" fontId="30" fillId="38" borderId="65" xfId="0" applyFont="1" applyFill="1" applyBorder="1" applyAlignment="1">
      <alignment horizontal="center" vertical="center" wrapText="1" readingOrder="1"/>
    </xf>
    <xf numFmtId="0" fontId="30" fillId="0" borderId="65" xfId="0" applyFont="1" applyBorder="1" applyAlignment="1">
      <alignment horizontal="justify" vertical="center" wrapText="1" readingOrder="1"/>
    </xf>
    <xf numFmtId="9" fontId="30" fillId="0" borderId="65" xfId="0" applyNumberFormat="1" applyFont="1" applyBorder="1" applyAlignment="1">
      <alignment horizontal="center" vertical="center" wrapText="1" readingOrder="1"/>
    </xf>
    <xf numFmtId="0" fontId="30" fillId="41" borderId="65" xfId="0" applyFont="1" applyFill="1" applyBorder="1" applyAlignment="1">
      <alignment horizontal="center" vertical="center" wrapText="1" readingOrder="1"/>
    </xf>
    <xf numFmtId="0" fontId="30" fillId="37" borderId="65" xfId="0" applyFont="1" applyFill="1" applyBorder="1" applyAlignment="1">
      <alignment horizontal="center" vertical="center" wrapText="1" readingOrder="1"/>
    </xf>
    <xf numFmtId="0" fontId="35" fillId="5" borderId="65" xfId="0" applyFont="1" applyFill="1" applyBorder="1" applyAlignment="1">
      <alignment horizontal="center" vertical="center" wrapText="1" readingOrder="1"/>
    </xf>
    <xf numFmtId="0" fontId="34" fillId="9" borderId="0" xfId="0" applyFont="1" applyFill="1" applyAlignment="1">
      <alignment horizontal="center" vertical="center" wrapText="1"/>
    </xf>
    <xf numFmtId="0" fontId="34" fillId="0" borderId="64" xfId="0" applyFont="1" applyBorder="1" applyAlignment="1">
      <alignment horizontal="justify" vertical="center" wrapText="1" readingOrder="1"/>
    </xf>
    <xf numFmtId="0" fontId="34" fillId="0" borderId="65" xfId="0" applyFont="1" applyBorder="1" applyAlignment="1">
      <alignment horizontal="justify" vertical="center" wrapText="1" readingOrder="1"/>
    </xf>
    <xf numFmtId="0" fontId="34" fillId="0" borderId="0" xfId="0" applyFont="1"/>
    <xf numFmtId="0" fontId="36" fillId="0" borderId="0" xfId="0" applyFont="1"/>
    <xf numFmtId="0" fontId="27" fillId="9" borderId="0" xfId="0" applyFont="1" applyFill="1"/>
    <xf numFmtId="0" fontId="29" fillId="42" borderId="68" xfId="0" applyFont="1" applyFill="1" applyBorder="1" applyAlignment="1">
      <alignment horizontal="center" vertical="center" wrapText="1" readingOrder="1"/>
    </xf>
    <xf numFmtId="0" fontId="38" fillId="0" borderId="0" xfId="0" applyFont="1"/>
    <xf numFmtId="0" fontId="30" fillId="9" borderId="3" xfId="0" applyFont="1" applyFill="1" applyBorder="1" applyAlignment="1">
      <alignment horizontal="justify" vertical="center" wrapText="1" readingOrder="1"/>
    </xf>
    <xf numFmtId="9" fontId="29" fillId="9" borderId="70" xfId="0" applyNumberFormat="1" applyFont="1" applyFill="1" applyBorder="1" applyAlignment="1">
      <alignment horizontal="center" vertical="center" wrapText="1" readingOrder="1"/>
    </xf>
    <xf numFmtId="41" fontId="36" fillId="0" borderId="0" xfId="67" applyFont="1" applyAlignment="1" applyProtection="1">
      <alignment horizontal="center" vertical="center"/>
    </xf>
    <xf numFmtId="0" fontId="30" fillId="9" borderId="1" xfId="0" applyFont="1" applyFill="1" applyBorder="1" applyAlignment="1">
      <alignment horizontal="justify" vertical="center" wrapText="1" readingOrder="1"/>
    </xf>
    <xf numFmtId="9" fontId="29" fillId="9" borderId="72" xfId="0" applyNumberFormat="1" applyFont="1" applyFill="1" applyBorder="1" applyAlignment="1">
      <alignment horizontal="center" vertical="center" wrapText="1" readingOrder="1"/>
    </xf>
    <xf numFmtId="10" fontId="36" fillId="0" borderId="0" xfId="66" applyNumberFormat="1" applyFont="1" applyAlignment="1" applyProtection="1">
      <alignment vertical="center"/>
    </xf>
    <xf numFmtId="0" fontId="30" fillId="9" borderId="72" xfId="0" applyFont="1" applyFill="1" applyBorder="1" applyAlignment="1">
      <alignment horizontal="center" vertical="center" wrapText="1" readingOrder="1"/>
    </xf>
    <xf numFmtId="0" fontId="30" fillId="9" borderId="74" xfId="0" applyFont="1" applyFill="1" applyBorder="1" applyAlignment="1">
      <alignment horizontal="justify" vertical="center" wrapText="1" readingOrder="1"/>
    </xf>
    <xf numFmtId="0" fontId="30" fillId="9" borderId="75" xfId="0" applyFont="1" applyFill="1" applyBorder="1" applyAlignment="1">
      <alignment horizontal="center" vertical="center" wrapText="1" readingOrder="1"/>
    </xf>
    <xf numFmtId="9" fontId="29" fillId="0" borderId="65" xfId="0" applyNumberFormat="1" applyFont="1" applyBorder="1" applyAlignment="1">
      <alignment horizontal="center" vertical="center" wrapText="1" readingOrder="1"/>
    </xf>
    <xf numFmtId="9" fontId="30" fillId="0" borderId="0" xfId="0" applyNumberFormat="1" applyFont="1" applyAlignment="1">
      <alignment horizontal="center" vertical="center" wrapText="1" readingOrder="1"/>
    </xf>
    <xf numFmtId="0" fontId="27" fillId="0" borderId="0" xfId="0" applyFont="1" applyAlignment="1">
      <alignment horizontal="justify" vertical="center"/>
    </xf>
    <xf numFmtId="0" fontId="34" fillId="0" borderId="0" xfId="0" applyFont="1" applyAlignment="1">
      <alignment wrapText="1"/>
    </xf>
    <xf numFmtId="9" fontId="34" fillId="0" borderId="0" xfId="66" applyFont="1" applyAlignment="1" applyProtection="1">
      <alignment vertical="center"/>
    </xf>
    <xf numFmtId="41" fontId="34" fillId="0" borderId="0" xfId="67" applyFont="1" applyAlignment="1" applyProtection="1">
      <alignment horizontal="center" vertical="center"/>
    </xf>
    <xf numFmtId="0" fontId="34" fillId="0" borderId="64" xfId="0" applyFont="1" applyBorder="1" applyAlignment="1">
      <alignment horizontal="center" vertical="center" wrapText="1" readingOrder="1"/>
    </xf>
    <xf numFmtId="0" fontId="34" fillId="0" borderId="65" xfId="0" applyFont="1" applyBorder="1" applyAlignment="1">
      <alignment horizontal="center" vertical="center" wrapText="1" readingOrder="1"/>
    </xf>
    <xf numFmtId="0" fontId="40" fillId="0" borderId="0" xfId="0" applyFont="1" applyAlignment="1">
      <alignment vertical="center"/>
    </xf>
    <xf numFmtId="0" fontId="41" fillId="0" borderId="0" xfId="0" applyFont="1" applyAlignment="1">
      <alignment horizontal="center" vertical="center"/>
    </xf>
    <xf numFmtId="3" fontId="40" fillId="0" borderId="0" xfId="0" applyNumberFormat="1" applyFont="1"/>
    <xf numFmtId="41" fontId="40" fillId="0" borderId="0" xfId="0" applyNumberFormat="1" applyFont="1"/>
    <xf numFmtId="0" fontId="41" fillId="0" borderId="0" xfId="0" applyFont="1" applyAlignment="1">
      <alignment vertical="center" wrapText="1"/>
    </xf>
    <xf numFmtId="41" fontId="41" fillId="0" borderId="0" xfId="67" applyFont="1" applyAlignment="1" applyProtection="1">
      <alignment vertical="center"/>
    </xf>
    <xf numFmtId="164" fontId="40" fillId="0" borderId="0" xfId="66" applyNumberFormat="1" applyFont="1" applyAlignment="1" applyProtection="1">
      <alignment vertical="center"/>
    </xf>
    <xf numFmtId="9" fontId="40" fillId="0" borderId="0" xfId="66" applyFont="1" applyAlignment="1" applyProtection="1">
      <alignment vertical="center"/>
    </xf>
    <xf numFmtId="10" fontId="40" fillId="0" borderId="0" xfId="66" applyNumberFormat="1" applyFont="1" applyAlignment="1" applyProtection="1">
      <alignment vertical="center"/>
    </xf>
    <xf numFmtId="0" fontId="40" fillId="0" borderId="0" xfId="0" applyFont="1" applyAlignment="1">
      <alignment vertical="center" wrapText="1"/>
    </xf>
    <xf numFmtId="41" fontId="40" fillId="0" borderId="0" xfId="67" applyFont="1" applyAlignment="1" applyProtection="1">
      <alignment vertical="center"/>
    </xf>
    <xf numFmtId="0" fontId="29" fillId="9" borderId="1" xfId="0" applyFont="1" applyFill="1" applyBorder="1" applyAlignment="1">
      <alignment horizontal="center" vertical="center" wrapText="1" readingOrder="1"/>
    </xf>
    <xf numFmtId="0" fontId="29" fillId="9" borderId="74" xfId="0" applyFont="1" applyFill="1" applyBorder="1" applyAlignment="1">
      <alignment horizontal="center" vertical="center" wrapText="1" readingOrder="1"/>
    </xf>
    <xf numFmtId="0" fontId="29" fillId="42" borderId="67" xfId="0" applyFont="1" applyFill="1" applyBorder="1" applyAlignment="1">
      <alignment horizontal="center" vertical="center" wrapText="1" readingOrder="1"/>
    </xf>
    <xf numFmtId="0" fontId="29" fillId="9" borderId="3" xfId="0" applyFont="1" applyFill="1" applyBorder="1" applyAlignment="1">
      <alignment horizontal="center" vertical="center" wrapText="1" readingOrder="1"/>
    </xf>
    <xf numFmtId="0" fontId="0" fillId="0" borderId="103" xfId="0" applyBorder="1"/>
    <xf numFmtId="0" fontId="1" fillId="48" borderId="103" xfId="0" applyFont="1" applyFill="1" applyBorder="1" applyAlignment="1">
      <alignment horizontal="center"/>
    </xf>
    <xf numFmtId="0" fontId="27" fillId="0" borderId="0" xfId="0" applyFont="1" applyAlignment="1">
      <alignment wrapText="1"/>
    </xf>
    <xf numFmtId="0" fontId="27" fillId="0" borderId="0" xfId="0" applyFont="1" applyAlignment="1">
      <alignment horizontal="justify" vertical="center" wrapText="1"/>
    </xf>
    <xf numFmtId="0" fontId="44" fillId="9" borderId="0" xfId="0" applyFont="1" applyFill="1" applyProtection="1">
      <protection locked="0"/>
    </xf>
    <xf numFmtId="0" fontId="44" fillId="0" borderId="113" xfId="0" applyFont="1" applyBorder="1" applyAlignment="1" applyProtection="1">
      <alignment horizontal="left" vertical="center"/>
      <protection locked="0"/>
    </xf>
    <xf numFmtId="0" fontId="44" fillId="0" borderId="0" xfId="0" applyFont="1" applyProtection="1">
      <protection locked="0"/>
    </xf>
    <xf numFmtId="0" fontId="45" fillId="0" borderId="12" xfId="0" applyFont="1" applyBorder="1" applyAlignment="1" applyProtection="1">
      <alignment horizontal="center" vertical="center"/>
      <protection locked="0"/>
    </xf>
    <xf numFmtId="0" fontId="44" fillId="0" borderId="12" xfId="0" applyFont="1" applyBorder="1" applyAlignment="1" applyProtection="1">
      <alignment horizontal="center"/>
      <protection locked="0"/>
    </xf>
    <xf numFmtId="0" fontId="44" fillId="0" borderId="0" xfId="0" applyFont="1"/>
    <xf numFmtId="0" fontId="44" fillId="0" borderId="0" xfId="0" applyFont="1" applyAlignment="1">
      <alignment horizontal="center"/>
    </xf>
    <xf numFmtId="0" fontId="49" fillId="9" borderId="0" xfId="0" applyFont="1" applyFill="1" applyAlignment="1">
      <alignment vertical="center" wrapText="1"/>
    </xf>
    <xf numFmtId="0" fontId="51" fillId="0" borderId="0" xfId="0" applyFont="1" applyAlignment="1" applyProtection="1">
      <alignment horizontal="center" vertical="center" wrapText="1"/>
      <protection locked="0"/>
    </xf>
    <xf numFmtId="0" fontId="44" fillId="9" borderId="0" xfId="0" applyFont="1" applyFill="1" applyAlignment="1" applyProtection="1">
      <alignment wrapText="1"/>
      <protection locked="0"/>
    </xf>
    <xf numFmtId="0" fontId="51" fillId="9" borderId="0" xfId="0" applyFont="1" applyFill="1" applyAlignment="1">
      <alignment wrapText="1"/>
    </xf>
    <xf numFmtId="0" fontId="52" fillId="2" borderId="121" xfId="0" applyFont="1" applyFill="1" applyBorder="1" applyAlignment="1">
      <alignment horizontal="center" vertical="center" wrapText="1"/>
    </xf>
    <xf numFmtId="0" fontId="52" fillId="2" borderId="4" xfId="0" applyFont="1" applyFill="1" applyBorder="1" applyAlignment="1">
      <alignment horizontal="center" vertical="center" wrapText="1"/>
    </xf>
    <xf numFmtId="0" fontId="45" fillId="0" borderId="0" xfId="0" applyFont="1" applyAlignment="1" applyProtection="1">
      <alignment horizontal="center" vertical="center"/>
      <protection locked="0"/>
    </xf>
    <xf numFmtId="0" fontId="44" fillId="0" borderId="113" xfId="0" applyFont="1" applyBorder="1" applyAlignment="1" applyProtection="1">
      <alignment horizontal="left"/>
      <protection locked="0"/>
    </xf>
    <xf numFmtId="0" fontId="44" fillId="0" borderId="0" xfId="0" applyFont="1" applyAlignment="1" applyProtection="1">
      <alignment horizontal="center" vertical="center"/>
      <protection locked="0"/>
    </xf>
    <xf numFmtId="0" fontId="45" fillId="0" borderId="0" xfId="0" applyFont="1" applyAlignment="1">
      <alignment horizontal="center" vertical="center"/>
    </xf>
    <xf numFmtId="0" fontId="53" fillId="0" borderId="0" xfId="0" applyFont="1" applyProtection="1">
      <protection locked="0"/>
    </xf>
    <xf numFmtId="0" fontId="54" fillId="0" borderId="0" xfId="0" applyFont="1" applyAlignment="1">
      <alignment horizontal="center" vertical="center" wrapText="1"/>
    </xf>
    <xf numFmtId="0" fontId="55" fillId="0" borderId="0" xfId="0" applyFont="1" applyAlignment="1">
      <alignment horizontal="center" vertical="center"/>
    </xf>
    <xf numFmtId="0" fontId="56" fillId="0" borderId="0" xfId="0" applyFont="1" applyAlignment="1" applyProtection="1">
      <alignment horizontal="center" vertical="center"/>
      <protection locked="0"/>
    </xf>
    <xf numFmtId="0" fontId="57" fillId="0" borderId="0" xfId="0" applyFont="1" applyAlignment="1" applyProtection="1">
      <alignment horizontal="center" vertical="center" wrapText="1"/>
      <protection locked="0"/>
    </xf>
    <xf numFmtId="0" fontId="44" fillId="0" borderId="0" xfId="0" applyFont="1" applyAlignment="1" applyProtection="1">
      <alignment horizontal="center" vertical="center" wrapText="1"/>
      <protection locked="0"/>
    </xf>
    <xf numFmtId="0" fontId="44" fillId="0" borderId="0" xfId="0" applyFont="1" applyAlignment="1" applyProtection="1">
      <alignment vertical="center"/>
      <protection locked="0"/>
    </xf>
    <xf numFmtId="0" fontId="45" fillId="0" borderId="0" xfId="0" applyFont="1" applyAlignment="1">
      <alignment horizontal="center" vertical="center" wrapText="1"/>
    </xf>
    <xf numFmtId="0" fontId="58" fillId="0" borderId="0" xfId="0" applyFont="1" applyProtection="1">
      <protection locked="0"/>
    </xf>
    <xf numFmtId="0" fontId="44" fillId="0" borderId="0" xfId="0" applyFont="1" applyAlignment="1">
      <alignment horizontal="center" vertical="center" wrapText="1"/>
    </xf>
    <xf numFmtId="0" fontId="44" fillId="0" borderId="60" xfId="0" applyFont="1" applyBorder="1" applyAlignment="1" applyProtection="1">
      <alignment horizontal="center" vertical="center" wrapText="1"/>
      <protection locked="0"/>
    </xf>
    <xf numFmtId="0" fontId="60" fillId="0" borderId="0" xfId="0" applyFont="1" applyAlignment="1">
      <alignment horizontal="center" vertical="center" wrapText="1"/>
    </xf>
    <xf numFmtId="0" fontId="57" fillId="0" borderId="0" xfId="0" applyFont="1" applyAlignment="1" applyProtection="1">
      <alignment vertical="center" wrapText="1"/>
      <protection locked="0"/>
    </xf>
    <xf numFmtId="0" fontId="44" fillId="0" borderId="0" xfId="0" applyFont="1" applyAlignment="1">
      <alignment horizontal="center" vertical="center"/>
    </xf>
    <xf numFmtId="0" fontId="55" fillId="0" borderId="0" xfId="0" applyFont="1" applyAlignment="1">
      <alignment horizontal="center" vertical="center" wrapText="1"/>
    </xf>
    <xf numFmtId="0" fontId="60" fillId="0" borderId="60" xfId="0" applyFont="1" applyBorder="1" applyAlignment="1" applyProtection="1">
      <alignment horizontal="center" vertical="center" wrapText="1"/>
      <protection locked="0"/>
    </xf>
    <xf numFmtId="0" fontId="60" fillId="0" borderId="0" xfId="0" applyFont="1" applyAlignment="1" applyProtection="1">
      <alignment horizontal="center" vertical="center"/>
      <protection locked="0"/>
    </xf>
    <xf numFmtId="0" fontId="44" fillId="9" borderId="60" xfId="0" applyFont="1" applyFill="1" applyBorder="1" applyAlignment="1" applyProtection="1">
      <alignment horizontal="center" vertical="center" wrapText="1"/>
      <protection locked="0"/>
    </xf>
    <xf numFmtId="0" fontId="45" fillId="0" borderId="0" xfId="0" applyFont="1" applyAlignment="1" applyProtection="1">
      <alignment horizontal="center" vertical="center" wrapText="1"/>
      <protection locked="0"/>
    </xf>
    <xf numFmtId="0" fontId="44" fillId="0" borderId="0" xfId="0" applyFont="1" applyAlignment="1">
      <alignment vertical="center"/>
    </xf>
    <xf numFmtId="0" fontId="55" fillId="0" borderId="60" xfId="0" applyFont="1" applyBorder="1" applyAlignment="1" applyProtection="1">
      <alignment horizontal="center" vertical="center" wrapText="1"/>
      <protection locked="0"/>
    </xf>
    <xf numFmtId="0" fontId="62" fillId="0" borderId="0" xfId="0" applyFont="1" applyAlignment="1" applyProtection="1">
      <alignment horizontal="center" vertical="center" wrapText="1"/>
      <protection locked="0"/>
    </xf>
    <xf numFmtId="0" fontId="44" fillId="0" borderId="0" xfId="0" applyFont="1" applyAlignment="1" applyProtection="1">
      <alignment wrapText="1"/>
      <protection locked="0"/>
    </xf>
    <xf numFmtId="0" fontId="55" fillId="0" borderId="0" xfId="0" applyFont="1" applyAlignment="1" applyProtection="1">
      <alignment horizontal="center" vertical="center" wrapText="1"/>
      <protection locked="0"/>
    </xf>
    <xf numFmtId="0" fontId="44" fillId="0" borderId="0" xfId="0" applyFont="1" applyAlignment="1" applyProtection="1">
      <alignment vertical="center" wrapText="1"/>
      <protection locked="0"/>
    </xf>
    <xf numFmtId="165" fontId="65" fillId="49" borderId="113" xfId="49" applyNumberFormat="1" applyFont="1" applyFill="1" applyBorder="1" applyAlignment="1">
      <alignment horizontal="left" vertical="center" wrapText="1"/>
    </xf>
    <xf numFmtId="0" fontId="44" fillId="0" borderId="0" xfId="0" applyFont="1" applyAlignment="1" applyProtection="1">
      <alignment horizontal="center" wrapText="1"/>
      <protection locked="0"/>
    </xf>
    <xf numFmtId="0" fontId="58" fillId="0" borderId="0" xfId="0" applyFont="1" applyAlignment="1" applyProtection="1">
      <alignment wrapText="1"/>
      <protection locked="0"/>
    </xf>
    <xf numFmtId="0" fontId="45" fillId="0" borderId="0" xfId="0" applyFont="1" applyAlignment="1" applyProtection="1">
      <alignment wrapText="1"/>
      <protection locked="0"/>
    </xf>
    <xf numFmtId="0" fontId="66" fillId="0" borderId="0" xfId="0" applyFont="1" applyAlignment="1" applyProtection="1">
      <alignment wrapText="1"/>
      <protection locked="0"/>
    </xf>
    <xf numFmtId="0" fontId="57" fillId="0" borderId="0" xfId="0" applyFont="1" applyAlignment="1" applyProtection="1">
      <alignment wrapText="1"/>
      <protection locked="0"/>
    </xf>
    <xf numFmtId="0" fontId="60" fillId="0" borderId="0" xfId="0" applyFont="1" applyAlignment="1" applyProtection="1">
      <alignment wrapText="1"/>
      <protection locked="0"/>
    </xf>
    <xf numFmtId="0" fontId="67" fillId="0" borderId="0" xfId="0" applyFont="1" applyAlignment="1" applyProtection="1">
      <alignment wrapText="1"/>
      <protection locked="0"/>
    </xf>
    <xf numFmtId="0" fontId="45" fillId="0" borderId="12" xfId="0" applyFont="1" applyBorder="1" applyAlignment="1" applyProtection="1">
      <alignment wrapText="1"/>
      <protection locked="0"/>
    </xf>
    <xf numFmtId="0" fontId="69" fillId="0" borderId="0" xfId="0" applyFont="1" applyAlignment="1" applyProtection="1">
      <alignment wrapText="1"/>
      <protection locked="0"/>
    </xf>
    <xf numFmtId="0" fontId="48" fillId="12" borderId="1" xfId="0" applyFont="1" applyFill="1" applyBorder="1" applyAlignment="1">
      <alignment horizontal="center" vertical="center" wrapText="1"/>
    </xf>
    <xf numFmtId="0" fontId="55" fillId="0" borderId="77" xfId="0" applyFont="1" applyBorder="1" applyAlignment="1" applyProtection="1">
      <alignment horizontal="center" vertical="center" wrapText="1"/>
      <protection locked="0"/>
    </xf>
    <xf numFmtId="0" fontId="44" fillId="0" borderId="77" xfId="0" applyFont="1" applyBorder="1" applyAlignment="1" applyProtection="1">
      <alignment horizontal="center" vertical="center" wrapText="1"/>
      <protection locked="0"/>
    </xf>
    <xf numFmtId="9" fontId="55" fillId="47" borderId="77" xfId="66" applyFont="1" applyFill="1" applyBorder="1" applyAlignment="1" applyProtection="1">
      <alignment horizontal="center" vertical="center" wrapText="1"/>
    </xf>
    <xf numFmtId="1" fontId="45" fillId="0" borderId="77" xfId="0" applyNumberFormat="1" applyFont="1" applyBorder="1" applyAlignment="1">
      <alignment horizontal="center" vertical="center" wrapText="1"/>
    </xf>
    <xf numFmtId="0" fontId="44" fillId="47" borderId="77" xfId="0" applyFont="1" applyFill="1" applyBorder="1" applyAlignment="1" applyProtection="1">
      <alignment horizontal="center" vertical="center" textRotation="90" wrapText="1"/>
      <protection locked="0"/>
    </xf>
    <xf numFmtId="0" fontId="44" fillId="47" borderId="77" xfId="0" applyFont="1" applyFill="1" applyBorder="1" applyAlignment="1">
      <alignment horizontal="center" vertical="center" textRotation="90" wrapText="1"/>
    </xf>
    <xf numFmtId="9" fontId="54" fillId="47" borderId="77" xfId="0" applyNumberFormat="1" applyFont="1" applyFill="1" applyBorder="1" applyAlignment="1">
      <alignment horizontal="center" vertical="center" wrapText="1"/>
    </xf>
    <xf numFmtId="9" fontId="45" fillId="47" borderId="77" xfId="0" applyNumberFormat="1" applyFont="1" applyFill="1" applyBorder="1" applyAlignment="1">
      <alignment horizontal="center" vertical="center"/>
    </xf>
    <xf numFmtId="0" fontId="55" fillId="47" borderId="77" xfId="0" applyFont="1" applyFill="1" applyBorder="1" applyAlignment="1" applyProtection="1">
      <alignment horizontal="center" vertical="center" textRotation="90" wrapText="1"/>
      <protection locked="0"/>
    </xf>
    <xf numFmtId="0" fontId="71" fillId="0" borderId="0" xfId="0" applyFont="1" applyAlignment="1" applyProtection="1">
      <alignment horizontal="center" vertical="center" wrapText="1"/>
      <protection locked="0"/>
    </xf>
    <xf numFmtId="0" fontId="55" fillId="0" borderId="106" xfId="0" applyFont="1" applyBorder="1" applyAlignment="1" applyProtection="1">
      <alignment horizontal="center" vertical="center" wrapText="1"/>
      <protection locked="0"/>
    </xf>
    <xf numFmtId="0" fontId="44" fillId="0" borderId="80" xfId="0" applyFont="1" applyBorder="1" applyAlignment="1" applyProtection="1">
      <alignment horizontal="center" vertical="center" wrapText="1"/>
      <protection locked="0"/>
    </xf>
    <xf numFmtId="9" fontId="55" fillId="47" borderId="80" xfId="66" applyFont="1" applyFill="1" applyBorder="1" applyAlignment="1" applyProtection="1">
      <alignment horizontal="center" vertical="center" wrapText="1"/>
    </xf>
    <xf numFmtId="1" fontId="45" fillId="0" borderId="80" xfId="0" applyNumberFormat="1" applyFont="1" applyBorder="1" applyAlignment="1">
      <alignment horizontal="center" vertical="center" wrapText="1"/>
    </xf>
    <xf numFmtId="0" fontId="55" fillId="0" borderId="113" xfId="0" applyFont="1" applyBorder="1" applyAlignment="1" applyProtection="1">
      <alignment horizontal="center" vertical="center" wrapText="1"/>
      <protection locked="0"/>
    </xf>
    <xf numFmtId="0" fontId="55" fillId="47" borderId="106" xfId="0" applyFont="1" applyFill="1" applyBorder="1" applyAlignment="1" applyProtection="1">
      <alignment horizontal="center" vertical="center" textRotation="90" wrapText="1"/>
      <protection locked="0"/>
    </xf>
    <xf numFmtId="0" fontId="44" fillId="47" borderId="80" xfId="0" applyFont="1" applyFill="1" applyBorder="1" applyAlignment="1">
      <alignment horizontal="center" vertical="center" textRotation="90" wrapText="1"/>
    </xf>
    <xf numFmtId="0" fontId="44" fillId="47" borderId="106" xfId="0" applyFont="1" applyFill="1" applyBorder="1" applyAlignment="1" applyProtection="1">
      <alignment horizontal="center" vertical="center" textRotation="90" wrapText="1"/>
      <protection locked="0"/>
    </xf>
    <xf numFmtId="9" fontId="55" fillId="47" borderId="88" xfId="66" applyFont="1" applyFill="1" applyBorder="1" applyAlignment="1" applyProtection="1">
      <alignment horizontal="center" vertical="center" wrapText="1"/>
    </xf>
    <xf numFmtId="9" fontId="54" fillId="47" borderId="80" xfId="0" applyNumberFormat="1" applyFont="1" applyFill="1" applyBorder="1" applyAlignment="1">
      <alignment horizontal="center" vertical="center" wrapText="1"/>
    </xf>
    <xf numFmtId="9" fontId="45" fillId="47" borderId="80" xfId="0" applyNumberFormat="1" applyFont="1" applyFill="1" applyBorder="1" applyAlignment="1">
      <alignment horizontal="center" vertical="center"/>
    </xf>
    <xf numFmtId="0" fontId="44" fillId="0" borderId="106" xfId="0" applyFont="1" applyBorder="1" applyAlignment="1" applyProtection="1">
      <alignment horizontal="center" vertical="center" wrapText="1"/>
      <protection locked="0"/>
    </xf>
    <xf numFmtId="0" fontId="44" fillId="0" borderId="81" xfId="0" applyFont="1" applyBorder="1" applyAlignment="1" applyProtection="1">
      <alignment horizontal="center" vertical="center" wrapText="1"/>
      <protection locked="0"/>
    </xf>
    <xf numFmtId="9" fontId="55" fillId="47" borderId="81" xfId="66" applyFont="1" applyFill="1" applyBorder="1" applyAlignment="1" applyProtection="1">
      <alignment horizontal="center" vertical="center" wrapText="1"/>
    </xf>
    <xf numFmtId="1" fontId="45" fillId="0" borderId="81" xfId="0" applyNumberFormat="1" applyFont="1" applyBorder="1" applyAlignment="1">
      <alignment horizontal="center" vertical="center" wrapText="1"/>
    </xf>
    <xf numFmtId="0" fontId="44" fillId="0" borderId="89" xfId="0" applyFont="1" applyBorder="1" applyAlignment="1" applyProtection="1">
      <alignment horizontal="center" vertical="center" wrapText="1"/>
      <protection locked="0"/>
    </xf>
    <xf numFmtId="0" fontId="44" fillId="47" borderId="89" xfId="0" applyFont="1" applyFill="1" applyBorder="1" applyAlignment="1" applyProtection="1">
      <alignment horizontal="center" vertical="center" textRotation="90" wrapText="1"/>
      <protection locked="0"/>
    </xf>
    <xf numFmtId="0" fontId="44" fillId="47" borderId="87" xfId="0" applyFont="1" applyFill="1" applyBorder="1" applyAlignment="1">
      <alignment horizontal="center" vertical="center" textRotation="90" wrapText="1"/>
    </xf>
    <xf numFmtId="9" fontId="55" fillId="47" borderId="89" xfId="66" applyFont="1" applyFill="1" applyBorder="1" applyAlignment="1" applyProtection="1">
      <alignment horizontal="center" vertical="center" wrapText="1"/>
    </xf>
    <xf numFmtId="9" fontId="54" fillId="47" borderId="81" xfId="0" applyNumberFormat="1" applyFont="1" applyFill="1" applyBorder="1" applyAlignment="1">
      <alignment horizontal="center" vertical="center" wrapText="1"/>
    </xf>
    <xf numFmtId="0" fontId="55" fillId="47" borderId="89" xfId="0" applyFont="1" applyFill="1" applyBorder="1" applyAlignment="1" applyProtection="1">
      <alignment horizontal="center" vertical="center" textRotation="90" wrapText="1"/>
      <protection locked="0"/>
    </xf>
    <xf numFmtId="0" fontId="44" fillId="0" borderId="90" xfId="0" applyFont="1" applyBorder="1" applyAlignment="1" applyProtection="1">
      <alignment horizontal="center" vertical="center" wrapText="1"/>
      <protection locked="0"/>
    </xf>
    <xf numFmtId="0" fontId="55" fillId="47" borderId="80" xfId="0" applyFont="1" applyFill="1" applyBorder="1" applyAlignment="1">
      <alignment horizontal="center" vertical="center" textRotation="90" wrapText="1"/>
    </xf>
    <xf numFmtId="9" fontId="54" fillId="47" borderId="80" xfId="0" applyNumberFormat="1" applyFont="1" applyFill="1" applyBorder="1" applyAlignment="1">
      <alignment horizontal="center" vertical="center"/>
    </xf>
    <xf numFmtId="0" fontId="44" fillId="47" borderId="80" xfId="0" applyFont="1" applyFill="1" applyBorder="1" applyAlignment="1" applyProtection="1">
      <alignment horizontal="center" vertical="center" textRotation="90" wrapText="1"/>
      <protection locked="0"/>
    </xf>
    <xf numFmtId="0" fontId="55" fillId="47" borderId="80" xfId="0" applyFont="1" applyFill="1" applyBorder="1" applyAlignment="1" applyProtection="1">
      <alignment horizontal="center" vertical="center" textRotation="90" wrapText="1"/>
      <protection locked="0"/>
    </xf>
    <xf numFmtId="0" fontId="57" fillId="0" borderId="80" xfId="0" applyFont="1" applyBorder="1" applyAlignment="1" applyProtection="1">
      <alignment horizontal="center" vertical="center" wrapText="1"/>
      <protection locked="0"/>
    </xf>
    <xf numFmtId="0" fontId="44" fillId="47" borderId="81" xfId="0" applyFont="1" applyFill="1" applyBorder="1" applyAlignment="1" applyProtection="1">
      <alignment horizontal="center" vertical="center" textRotation="90" wrapText="1"/>
      <protection locked="0"/>
    </xf>
    <xf numFmtId="0" fontId="44" fillId="47" borderId="81" xfId="0" applyFont="1" applyFill="1" applyBorder="1" applyAlignment="1">
      <alignment horizontal="center" vertical="center" textRotation="90" wrapText="1"/>
    </xf>
    <xf numFmtId="0" fontId="55" fillId="47" borderId="81" xfId="0" applyFont="1" applyFill="1" applyBorder="1" applyAlignment="1" applyProtection="1">
      <alignment horizontal="center" vertical="center" textRotation="90" wrapText="1"/>
      <protection locked="0"/>
    </xf>
    <xf numFmtId="0" fontId="44" fillId="0" borderId="108" xfId="0" applyFont="1" applyBorder="1" applyAlignment="1" applyProtection="1">
      <alignment horizontal="center" vertical="center" wrapText="1"/>
      <protection locked="0"/>
    </xf>
    <xf numFmtId="0" fontId="44" fillId="47" borderId="109" xfId="0" applyFont="1" applyFill="1" applyBorder="1" applyAlignment="1" applyProtection="1">
      <alignment horizontal="center" vertical="center" textRotation="90" wrapText="1"/>
      <protection locked="0"/>
    </xf>
    <xf numFmtId="0" fontId="44" fillId="0" borderId="109" xfId="0" applyFont="1" applyBorder="1" applyAlignment="1" applyProtection="1">
      <alignment horizontal="center" vertical="center" wrapText="1"/>
      <protection locked="0"/>
    </xf>
    <xf numFmtId="0" fontId="55" fillId="47" borderId="109" xfId="0" applyFont="1" applyFill="1" applyBorder="1" applyAlignment="1" applyProtection="1">
      <alignment horizontal="center" vertical="center" textRotation="90" wrapText="1"/>
      <protection locked="0"/>
    </xf>
    <xf numFmtId="0" fontId="44" fillId="0" borderId="3" xfId="0" applyFont="1" applyBorder="1" applyAlignment="1" applyProtection="1">
      <alignment horizontal="center" vertical="center" wrapText="1"/>
      <protection locked="0"/>
    </xf>
    <xf numFmtId="0" fontId="44" fillId="47" borderId="3" xfId="0" applyFont="1" applyFill="1" applyBorder="1" applyAlignment="1" applyProtection="1">
      <alignment horizontal="center" vertical="center" textRotation="90" wrapText="1"/>
      <protection locked="0"/>
    </xf>
    <xf numFmtId="0" fontId="55" fillId="0" borderId="109" xfId="0" applyFont="1" applyBorder="1" applyAlignment="1" applyProtection="1">
      <alignment horizontal="center" vertical="center" wrapText="1"/>
      <protection locked="0"/>
    </xf>
    <xf numFmtId="0" fontId="44" fillId="0" borderId="110" xfId="0" applyFont="1" applyBorder="1" applyAlignment="1" applyProtection="1">
      <alignment horizontal="center" vertical="center" wrapText="1"/>
      <protection locked="0"/>
    </xf>
    <xf numFmtId="0" fontId="44" fillId="47" borderId="3" xfId="0" applyFont="1" applyFill="1" applyBorder="1" applyAlignment="1">
      <alignment horizontal="center" vertical="center" textRotation="90" wrapText="1"/>
    </xf>
    <xf numFmtId="9" fontId="55" fillId="47" borderId="108" xfId="66" applyFont="1" applyFill="1" applyBorder="1" applyAlignment="1" applyProtection="1">
      <alignment horizontal="center" vertical="center" wrapText="1"/>
    </xf>
    <xf numFmtId="1" fontId="45" fillId="0" borderId="108" xfId="0" applyNumberFormat="1" applyFont="1" applyBorder="1" applyAlignment="1">
      <alignment horizontal="center" vertical="center" wrapText="1"/>
    </xf>
    <xf numFmtId="0" fontId="44" fillId="47" borderId="108" xfId="0" applyFont="1" applyFill="1" applyBorder="1" applyAlignment="1" applyProtection="1">
      <alignment horizontal="center" vertical="center" textRotation="90" wrapText="1"/>
      <protection locked="0"/>
    </xf>
    <xf numFmtId="0" fontId="44" fillId="47" borderId="108" xfId="0" applyFont="1" applyFill="1" applyBorder="1" applyAlignment="1">
      <alignment horizontal="center" vertical="center" textRotation="90" wrapText="1"/>
    </xf>
    <xf numFmtId="9" fontId="54" fillId="47" borderId="108" xfId="0" applyNumberFormat="1" applyFont="1" applyFill="1" applyBorder="1" applyAlignment="1">
      <alignment horizontal="center" vertical="center" wrapText="1"/>
    </xf>
    <xf numFmtId="9" fontId="45" fillId="47" borderId="108" xfId="0" applyNumberFormat="1" applyFont="1" applyFill="1" applyBorder="1" applyAlignment="1">
      <alignment horizontal="center" vertical="center"/>
    </xf>
    <xf numFmtId="0" fontId="55" fillId="47" borderId="108" xfId="0" applyFont="1" applyFill="1" applyBorder="1" applyAlignment="1" applyProtection="1">
      <alignment horizontal="center" vertical="center" textRotation="90" wrapText="1"/>
      <protection locked="0"/>
    </xf>
    <xf numFmtId="0" fontId="55" fillId="0" borderId="77" xfId="0" applyFont="1" applyBorder="1" applyAlignment="1" applyProtection="1">
      <alignment horizontal="left" vertical="center" wrapText="1"/>
      <protection locked="0"/>
    </xf>
    <xf numFmtId="9" fontId="55" fillId="47" borderId="109" xfId="66" applyFont="1" applyFill="1" applyBorder="1" applyAlignment="1" applyProtection="1">
      <alignment horizontal="center" vertical="center" wrapText="1"/>
    </xf>
    <xf numFmtId="1" fontId="45" fillId="0" borderId="109" xfId="0" applyNumberFormat="1" applyFont="1" applyBorder="1" applyAlignment="1">
      <alignment horizontal="center" vertical="center" wrapText="1"/>
    </xf>
    <xf numFmtId="0" fontId="44" fillId="47" borderId="109" xfId="0" applyFont="1" applyFill="1" applyBorder="1" applyAlignment="1">
      <alignment horizontal="center" vertical="center" textRotation="90" wrapText="1"/>
    </xf>
    <xf numFmtId="9" fontId="54" fillId="47" borderId="109" xfId="0" applyNumberFormat="1" applyFont="1" applyFill="1" applyBorder="1" applyAlignment="1">
      <alignment horizontal="center" vertical="center" wrapText="1"/>
    </xf>
    <xf numFmtId="9" fontId="45" fillId="47" borderId="109" xfId="0" applyNumberFormat="1" applyFont="1" applyFill="1" applyBorder="1" applyAlignment="1">
      <alignment horizontal="center" vertical="center"/>
    </xf>
    <xf numFmtId="9" fontId="55" fillId="47" borderId="110" xfId="66" applyFont="1" applyFill="1" applyBorder="1" applyAlignment="1" applyProtection="1">
      <alignment horizontal="center" vertical="center" wrapText="1"/>
    </xf>
    <xf numFmtId="1" fontId="45" fillId="0" borderId="110" xfId="0" applyNumberFormat="1" applyFont="1" applyBorder="1" applyAlignment="1">
      <alignment horizontal="center" vertical="center" wrapText="1"/>
    </xf>
    <xf numFmtId="0" fontId="44" fillId="47" borderId="110" xfId="0" applyFont="1" applyFill="1" applyBorder="1" applyAlignment="1" applyProtection="1">
      <alignment horizontal="center" vertical="center" textRotation="90" wrapText="1"/>
      <protection locked="0"/>
    </xf>
    <xf numFmtId="0" fontId="44" fillId="47" borderId="110" xfId="0" applyFont="1" applyFill="1" applyBorder="1" applyAlignment="1">
      <alignment horizontal="center" vertical="center" textRotation="90" wrapText="1"/>
    </xf>
    <xf numFmtId="9" fontId="54" fillId="47" borderId="110" xfId="0" applyNumberFormat="1" applyFont="1" applyFill="1" applyBorder="1" applyAlignment="1">
      <alignment horizontal="center" vertical="center" wrapText="1"/>
    </xf>
    <xf numFmtId="9" fontId="45" fillId="47" borderId="110" xfId="0" applyNumberFormat="1" applyFont="1" applyFill="1" applyBorder="1" applyAlignment="1">
      <alignment horizontal="center" vertical="center"/>
    </xf>
    <xf numFmtId="0" fontId="55" fillId="47" borderId="110" xfId="0" applyFont="1" applyFill="1" applyBorder="1" applyAlignment="1" applyProtection="1">
      <alignment horizontal="center" vertical="center" textRotation="90" wrapText="1"/>
      <protection locked="0"/>
    </xf>
    <xf numFmtId="0" fontId="44" fillId="47" borderId="87" xfId="0" applyFont="1" applyFill="1" applyBorder="1" applyAlignment="1" applyProtection="1">
      <alignment horizontal="center" vertical="center" textRotation="90" wrapText="1"/>
      <protection locked="0"/>
    </xf>
    <xf numFmtId="0" fontId="55" fillId="0" borderId="80" xfId="0" applyFont="1" applyBorder="1" applyAlignment="1" applyProtection="1">
      <alignment horizontal="center" vertical="center" wrapText="1"/>
      <protection locked="0"/>
    </xf>
    <xf numFmtId="9" fontId="45" fillId="47" borderId="81" xfId="0" applyNumberFormat="1" applyFont="1" applyFill="1" applyBorder="1" applyAlignment="1">
      <alignment horizontal="center" vertical="center"/>
    </xf>
    <xf numFmtId="0" fontId="64" fillId="0" borderId="113" xfId="49" applyFont="1" applyBorder="1" applyAlignment="1">
      <alignment vertical="center" wrapText="1"/>
    </xf>
    <xf numFmtId="0" fontId="64" fillId="0" borderId="0" xfId="49" applyFont="1" applyAlignment="1">
      <alignment vertical="center" wrapText="1"/>
    </xf>
    <xf numFmtId="0" fontId="44" fillId="47" borderId="0" xfId="0" applyFont="1" applyFill="1" applyProtection="1">
      <protection locked="0"/>
    </xf>
    <xf numFmtId="0" fontId="73" fillId="0" borderId="0" xfId="0" applyFont="1" applyProtection="1">
      <protection locked="0"/>
    </xf>
    <xf numFmtId="0" fontId="73" fillId="0" borderId="0" xfId="0" applyFont="1" applyAlignment="1" applyProtection="1">
      <alignment horizontal="center"/>
      <protection locked="0"/>
    </xf>
    <xf numFmtId="0" fontId="74" fillId="0" borderId="0" xfId="0" applyFont="1" applyProtection="1">
      <protection locked="0"/>
    </xf>
    <xf numFmtId="0" fontId="75" fillId="12" borderId="1" xfId="0" applyFont="1" applyFill="1" applyBorder="1" applyAlignment="1">
      <alignment horizontal="center" vertical="center" wrapText="1"/>
    </xf>
    <xf numFmtId="0" fontId="45" fillId="47" borderId="93" xfId="0" applyFont="1" applyFill="1" applyBorder="1" applyAlignment="1" applyProtection="1">
      <alignment horizontal="center" vertical="center" wrapText="1"/>
      <protection locked="0"/>
    </xf>
    <xf numFmtId="0" fontId="45" fillId="47" borderId="93" xfId="0" applyFont="1" applyFill="1" applyBorder="1" applyAlignment="1">
      <alignment horizontal="center" vertical="center" wrapText="1"/>
    </xf>
    <xf numFmtId="0" fontId="45" fillId="47" borderId="109" xfId="0" applyFont="1" applyFill="1" applyBorder="1" applyAlignment="1" applyProtection="1">
      <alignment horizontal="center" vertical="center" wrapText="1"/>
      <protection locked="0"/>
    </xf>
    <xf numFmtId="0" fontId="45" fillId="9" borderId="109" xfId="0" applyFont="1" applyFill="1" applyBorder="1" applyAlignment="1" applyProtection="1">
      <alignment horizontal="center" vertical="center"/>
      <protection locked="0"/>
    </xf>
    <xf numFmtId="0" fontId="55" fillId="9" borderId="109" xfId="0" applyFont="1" applyFill="1" applyBorder="1" applyAlignment="1" applyProtection="1">
      <alignment horizontal="center" vertical="center" wrapText="1"/>
      <protection locked="0"/>
    </xf>
    <xf numFmtId="0" fontId="44" fillId="47" borderId="93" xfId="0" applyFont="1" applyFill="1" applyBorder="1" applyAlignment="1" applyProtection="1">
      <alignment horizontal="center" vertical="center" wrapText="1"/>
      <protection locked="0"/>
    </xf>
    <xf numFmtId="0" fontId="44" fillId="47" borderId="93" xfId="0" applyFont="1" applyFill="1" applyBorder="1" applyAlignment="1">
      <alignment horizontal="center" vertical="center" wrapText="1"/>
    </xf>
    <xf numFmtId="0" fontId="44" fillId="47" borderId="93" xfId="0" applyFont="1" applyFill="1" applyBorder="1" applyAlignment="1">
      <alignment horizontal="center" vertical="center" wrapText="1" shrinkToFit="1"/>
    </xf>
    <xf numFmtId="0" fontId="44" fillId="9" borderId="93" xfId="0" applyFont="1" applyFill="1" applyBorder="1" applyAlignment="1">
      <alignment horizontal="center" vertical="center"/>
    </xf>
    <xf numFmtId="0" fontId="55" fillId="9" borderId="109" xfId="0" applyFont="1" applyFill="1" applyBorder="1" applyAlignment="1" applyProtection="1">
      <alignment horizontal="justify" vertical="center" wrapText="1"/>
      <protection locked="0"/>
    </xf>
    <xf numFmtId="0" fontId="45" fillId="9" borderId="93" xfId="0" applyFont="1" applyFill="1" applyBorder="1" applyAlignment="1" applyProtection="1">
      <alignment horizontal="center" vertical="center"/>
      <protection locked="0"/>
    </xf>
    <xf numFmtId="0" fontId="44" fillId="9" borderId="93" xfId="0" applyFont="1" applyFill="1" applyBorder="1" applyAlignment="1" applyProtection="1">
      <alignment horizontal="center" vertical="center"/>
      <protection locked="0"/>
    </xf>
    <xf numFmtId="0" fontId="45" fillId="9" borderId="0" xfId="0" applyFont="1" applyFill="1" applyAlignment="1" applyProtection="1">
      <alignment horizontal="center" vertical="center"/>
      <protection locked="0"/>
    </xf>
    <xf numFmtId="0" fontId="44" fillId="9" borderId="0" xfId="0" applyFont="1" applyFill="1" applyAlignment="1" applyProtection="1">
      <alignment horizontal="center" vertical="center" wrapText="1"/>
      <protection locked="0"/>
    </xf>
    <xf numFmtId="0" fontId="62" fillId="9" borderId="0" xfId="0" applyFont="1" applyFill="1" applyAlignment="1" applyProtection="1">
      <alignment horizontal="center" vertical="center" wrapText="1" shrinkToFit="1"/>
      <protection locked="0"/>
    </xf>
    <xf numFmtId="0" fontId="44" fillId="9" borderId="0" xfId="0" applyFont="1" applyFill="1" applyAlignment="1" applyProtection="1">
      <alignment horizontal="center" vertical="center"/>
      <protection locked="0"/>
    </xf>
    <xf numFmtId="0" fontId="75" fillId="2" borderId="1" xfId="0" applyFont="1" applyFill="1" applyBorder="1" applyAlignment="1">
      <alignment horizontal="center" vertical="center" wrapText="1" readingOrder="1"/>
    </xf>
    <xf numFmtId="0" fontId="76" fillId="0" borderId="1" xfId="0" applyFont="1" applyBorder="1" applyAlignment="1">
      <alignment horizontal="center" vertical="center" wrapText="1" readingOrder="1"/>
    </xf>
    <xf numFmtId="0" fontId="63" fillId="0" borderId="1" xfId="0" applyFont="1" applyBorder="1" applyAlignment="1">
      <alignment horizontal="left" vertical="center" wrapText="1" readingOrder="1"/>
    </xf>
    <xf numFmtId="0" fontId="77" fillId="0" borderId="0" xfId="0" applyFont="1" applyProtection="1">
      <protection locked="0"/>
    </xf>
    <xf numFmtId="0" fontId="54" fillId="15" borderId="1" xfId="0" applyFont="1" applyFill="1" applyBorder="1" applyAlignment="1">
      <alignment horizontal="center" vertical="center" wrapText="1"/>
    </xf>
    <xf numFmtId="0" fontId="48" fillId="2" borderId="1" xfId="0" applyFont="1" applyFill="1" applyBorder="1" applyAlignment="1">
      <alignment horizontal="center" vertical="center" wrapText="1"/>
    </xf>
    <xf numFmtId="0" fontId="45" fillId="17" borderId="1" xfId="0" applyFont="1" applyFill="1" applyBorder="1" applyAlignment="1">
      <alignment horizontal="center" vertical="center" wrapText="1"/>
    </xf>
    <xf numFmtId="0" fontId="62" fillId="0" borderId="1" xfId="0" applyFont="1" applyBorder="1" applyAlignment="1">
      <alignment vertical="center" wrapText="1"/>
    </xf>
    <xf numFmtId="0" fontId="44" fillId="0" borderId="1" xfId="0" applyFont="1" applyBorder="1" applyAlignment="1" applyProtection="1">
      <alignment horizontal="center" vertical="center" wrapText="1"/>
      <protection locked="0"/>
    </xf>
    <xf numFmtId="0" fontId="55" fillId="0" borderId="31" xfId="0" applyFont="1" applyBorder="1" applyAlignment="1" applyProtection="1">
      <alignment wrapText="1"/>
      <protection locked="0"/>
    </xf>
    <xf numFmtId="0" fontId="55" fillId="0" borderId="32" xfId="0" applyFont="1" applyBorder="1" applyAlignment="1" applyProtection="1">
      <alignment wrapText="1"/>
      <protection locked="0"/>
    </xf>
    <xf numFmtId="0" fontId="63" fillId="0" borderId="32" xfId="0" applyFont="1" applyBorder="1" applyAlignment="1" applyProtection="1">
      <alignment horizontal="center" vertical="center" wrapText="1" readingOrder="1"/>
      <protection locked="0"/>
    </xf>
    <xf numFmtId="0" fontId="63" fillId="0" borderId="39" xfId="0" applyFont="1" applyBorder="1" applyAlignment="1" applyProtection="1">
      <alignment horizontal="center" vertical="center" wrapText="1" readingOrder="1"/>
      <protection locked="0"/>
    </xf>
    <xf numFmtId="0" fontId="63" fillId="0" borderId="40" xfId="0" applyFont="1" applyBorder="1" applyAlignment="1" applyProtection="1">
      <alignment horizontal="center" vertical="center" wrapText="1" readingOrder="1"/>
      <protection locked="0"/>
    </xf>
    <xf numFmtId="0" fontId="63" fillId="0" borderId="41" xfId="0" applyFont="1" applyBorder="1" applyAlignment="1" applyProtection="1">
      <alignment horizontal="center" vertical="center" wrapText="1" readingOrder="1"/>
      <protection locked="0"/>
    </xf>
    <xf numFmtId="0" fontId="44" fillId="0" borderId="22" xfId="0" applyFont="1" applyBorder="1" applyProtection="1">
      <protection locked="0"/>
    </xf>
    <xf numFmtId="0" fontId="45" fillId="0" borderId="1" xfId="0" applyFont="1" applyBorder="1" applyAlignment="1">
      <alignment horizontal="center" vertical="center" wrapText="1"/>
    </xf>
    <xf numFmtId="0" fontId="55" fillId="0" borderId="14" xfId="0" applyFont="1" applyBorder="1" applyAlignment="1" applyProtection="1">
      <alignment wrapText="1"/>
      <protection locked="0"/>
    </xf>
    <xf numFmtId="0" fontId="55" fillId="0" borderId="0" xfId="0" applyFont="1" applyAlignment="1" applyProtection="1">
      <alignment wrapText="1"/>
      <protection locked="0"/>
    </xf>
    <xf numFmtId="0" fontId="63" fillId="0" borderId="0" xfId="0" applyFont="1" applyAlignment="1" applyProtection="1">
      <alignment horizontal="center" vertical="center" wrapText="1" readingOrder="1"/>
      <protection locked="0"/>
    </xf>
    <xf numFmtId="0" fontId="63" fillId="0" borderId="42" xfId="0" applyFont="1" applyBorder="1" applyAlignment="1" applyProtection="1">
      <alignment horizontal="center" vertical="center" wrapText="1" readingOrder="1"/>
      <protection locked="0"/>
    </xf>
    <xf numFmtId="0" fontId="63" fillId="0" borderId="43" xfId="0" applyFont="1" applyBorder="1" applyAlignment="1" applyProtection="1">
      <alignment horizontal="center" vertical="center" wrapText="1" readingOrder="1"/>
      <protection locked="0"/>
    </xf>
    <xf numFmtId="0" fontId="63" fillId="0" borderId="14" xfId="0" applyFont="1" applyBorder="1" applyAlignment="1" applyProtection="1">
      <alignment horizontal="center" vertical="center" wrapText="1" readingOrder="1"/>
      <protection locked="0"/>
    </xf>
    <xf numFmtId="0" fontId="76" fillId="7" borderId="33" xfId="0" applyFont="1" applyFill="1" applyBorder="1" applyAlignment="1" applyProtection="1">
      <alignment horizontal="center" vertical="center" wrapText="1" readingOrder="1"/>
      <protection locked="0"/>
    </xf>
    <xf numFmtId="0" fontId="76" fillId="7" borderId="37" xfId="0" applyFont="1" applyFill="1" applyBorder="1" applyAlignment="1" applyProtection="1">
      <alignment horizontal="center" vertical="center" wrapText="1" readingOrder="1"/>
      <protection locked="0"/>
    </xf>
    <xf numFmtId="0" fontId="76" fillId="5" borderId="44" xfId="0" applyFont="1" applyFill="1" applyBorder="1" applyAlignment="1" applyProtection="1">
      <alignment horizontal="center" vertical="center" wrapText="1" readingOrder="1"/>
      <protection locked="0"/>
    </xf>
    <xf numFmtId="0" fontId="76" fillId="5" borderId="34" xfId="0" applyFont="1" applyFill="1" applyBorder="1" applyAlignment="1" applyProtection="1">
      <alignment horizontal="center" vertical="center" wrapText="1" readingOrder="1"/>
      <protection locked="0"/>
    </xf>
    <xf numFmtId="0" fontId="76" fillId="5" borderId="45" xfId="0" applyFont="1" applyFill="1" applyBorder="1" applyAlignment="1" applyProtection="1">
      <alignment horizontal="center" vertical="center" wrapText="1" readingOrder="1"/>
      <protection locked="0"/>
    </xf>
    <xf numFmtId="0" fontId="76" fillId="6" borderId="35" xfId="0" applyFont="1" applyFill="1" applyBorder="1" applyAlignment="1" applyProtection="1">
      <alignment horizontal="center" vertical="center" wrapText="1" readingOrder="1"/>
      <protection locked="0"/>
    </xf>
    <xf numFmtId="0" fontId="76" fillId="7" borderId="29" xfId="0" applyFont="1" applyFill="1" applyBorder="1" applyAlignment="1" applyProtection="1">
      <alignment horizontal="center" vertical="center" wrapText="1" readingOrder="1"/>
      <protection locked="0"/>
    </xf>
    <xf numFmtId="0" fontId="76" fillId="7" borderId="46" xfId="0" applyFont="1" applyFill="1" applyBorder="1" applyAlignment="1" applyProtection="1">
      <alignment horizontal="center" vertical="center" wrapText="1" readingOrder="1"/>
      <protection locked="0"/>
    </xf>
    <xf numFmtId="0" fontId="76" fillId="5" borderId="15" xfId="0" applyFont="1" applyFill="1" applyBorder="1" applyAlignment="1" applyProtection="1">
      <alignment horizontal="center" vertical="center" wrapText="1" readingOrder="1"/>
      <protection locked="0"/>
    </xf>
    <xf numFmtId="0" fontId="76" fillId="5" borderId="47" xfId="0" applyFont="1" applyFill="1" applyBorder="1" applyAlignment="1" applyProtection="1">
      <alignment horizontal="center" vertical="center" wrapText="1" readingOrder="1"/>
      <protection locked="0"/>
    </xf>
    <xf numFmtId="0" fontId="76" fillId="8" borderId="35" xfId="0" applyFont="1" applyFill="1" applyBorder="1" applyAlignment="1" applyProtection="1">
      <alignment horizontal="center" vertical="center" wrapText="1" readingOrder="1"/>
      <protection locked="0"/>
    </xf>
    <xf numFmtId="0" fontId="76" fillId="6" borderId="29" xfId="0" applyFont="1" applyFill="1" applyBorder="1" applyAlignment="1" applyProtection="1">
      <alignment horizontal="center" vertical="center" wrapText="1" readingOrder="1"/>
      <protection locked="0"/>
    </xf>
    <xf numFmtId="0" fontId="76" fillId="8" borderId="29" xfId="0" applyFont="1" applyFill="1" applyBorder="1" applyAlignment="1" applyProtection="1">
      <alignment horizontal="center" vertical="center" wrapText="1" readingOrder="1"/>
      <protection locked="0"/>
    </xf>
    <xf numFmtId="0" fontId="76" fillId="6" borderId="46" xfId="0" applyFont="1" applyFill="1" applyBorder="1" applyAlignment="1" applyProtection="1">
      <alignment horizontal="center" vertical="center" wrapText="1" readingOrder="1"/>
      <protection locked="0"/>
    </xf>
    <xf numFmtId="0" fontId="76" fillId="7" borderId="15" xfId="0" applyFont="1" applyFill="1" applyBorder="1" applyAlignment="1" applyProtection="1">
      <alignment horizontal="center" vertical="center" wrapText="1" readingOrder="1"/>
      <protection locked="0"/>
    </xf>
    <xf numFmtId="0" fontId="76" fillId="8" borderId="36" xfId="0" applyFont="1" applyFill="1" applyBorder="1" applyAlignment="1" applyProtection="1">
      <alignment horizontal="center" vertical="center" wrapText="1" readingOrder="1"/>
      <protection locked="0"/>
    </xf>
    <xf numFmtId="0" fontId="76" fillId="8" borderId="38" xfId="0" applyFont="1" applyFill="1" applyBorder="1" applyAlignment="1" applyProtection="1">
      <alignment horizontal="center" vertical="center" wrapText="1" readingOrder="1"/>
      <protection locked="0"/>
    </xf>
    <xf numFmtId="0" fontId="76" fillId="6" borderId="48" xfId="0" applyFont="1" applyFill="1" applyBorder="1" applyAlignment="1" applyProtection="1">
      <alignment horizontal="center" vertical="center" wrapText="1" readingOrder="1"/>
      <protection locked="0"/>
    </xf>
    <xf numFmtId="0" fontId="76" fillId="7" borderId="49" xfId="0" applyFont="1" applyFill="1" applyBorder="1" applyAlignment="1" applyProtection="1">
      <alignment horizontal="center" vertical="center" wrapText="1" readingOrder="1"/>
      <protection locked="0"/>
    </xf>
    <xf numFmtId="0" fontId="63" fillId="0" borderId="24" xfId="0" applyFont="1" applyBorder="1" applyAlignment="1" applyProtection="1">
      <alignment horizontal="left" wrapText="1" readingOrder="1"/>
      <protection locked="0"/>
    </xf>
    <xf numFmtId="0" fontId="63" fillId="0" borderId="25" xfId="0" applyFont="1" applyBorder="1" applyAlignment="1" applyProtection="1">
      <alignment horizontal="left" wrapText="1" readingOrder="1"/>
      <protection locked="0"/>
    </xf>
    <xf numFmtId="0" fontId="63" fillId="0" borderId="26" xfId="0" applyFont="1" applyBorder="1" applyAlignment="1" applyProtection="1">
      <alignment horizontal="left" wrapText="1" readingOrder="1"/>
      <protection locked="0"/>
    </xf>
    <xf numFmtId="0" fontId="45" fillId="0" borderId="0" xfId="0" applyFont="1" applyAlignment="1" applyProtection="1">
      <alignment vertical="center"/>
      <protection locked="0"/>
    </xf>
    <xf numFmtId="0" fontId="76" fillId="4" borderId="1" xfId="0" applyFont="1" applyFill="1" applyBorder="1" applyAlignment="1" applyProtection="1">
      <alignment horizontal="left" vertical="center" wrapText="1" readingOrder="1"/>
      <protection locked="0"/>
    </xf>
    <xf numFmtId="0" fontId="76" fillId="0" borderId="0" xfId="0" applyFont="1" applyAlignment="1" applyProtection="1">
      <alignment vertical="center" wrapText="1" readingOrder="1"/>
      <protection locked="0"/>
    </xf>
    <xf numFmtId="0" fontId="45" fillId="0" borderId="0" xfId="0" applyFont="1" applyProtection="1">
      <protection locked="0"/>
    </xf>
    <xf numFmtId="0" fontId="76" fillId="5" borderId="1" xfId="0" applyFont="1" applyFill="1" applyBorder="1" applyAlignment="1" applyProtection="1">
      <alignment vertical="center" wrapText="1" readingOrder="1"/>
      <protection locked="0"/>
    </xf>
    <xf numFmtId="0" fontId="76" fillId="7" borderId="1" xfId="0" applyFont="1" applyFill="1" applyBorder="1" applyAlignment="1" applyProtection="1">
      <alignment vertical="center" wrapText="1" readingOrder="1"/>
      <protection locked="0"/>
    </xf>
    <xf numFmtId="0" fontId="76" fillId="6" borderId="1" xfId="0" applyFont="1" applyFill="1" applyBorder="1" applyAlignment="1" applyProtection="1">
      <alignment vertical="center" wrapText="1" readingOrder="1"/>
      <protection locked="0"/>
    </xf>
    <xf numFmtId="0" fontId="76" fillId="8" borderId="1" xfId="0" applyFont="1" applyFill="1" applyBorder="1" applyAlignment="1" applyProtection="1">
      <alignment vertical="center" wrapText="1" readingOrder="1"/>
      <protection locked="0"/>
    </xf>
    <xf numFmtId="0" fontId="45" fillId="0" borderId="4" xfId="0" applyFont="1" applyBorder="1"/>
    <xf numFmtId="0" fontId="45" fillId="18" borderId="1" xfId="0" applyFont="1" applyFill="1" applyBorder="1" applyAlignment="1">
      <alignment horizontal="center" vertical="center"/>
    </xf>
    <xf numFmtId="0" fontId="45" fillId="18" borderId="2" xfId="0" applyFont="1" applyFill="1" applyBorder="1" applyAlignment="1">
      <alignment horizontal="center" vertical="center"/>
    </xf>
    <xf numFmtId="0" fontId="45" fillId="0" borderId="0" xfId="0" applyFont="1" applyAlignment="1" applyProtection="1">
      <alignment horizontal="center"/>
      <protection locked="0"/>
    </xf>
    <xf numFmtId="0" fontId="78" fillId="9" borderId="60" xfId="0" applyFont="1" applyFill="1" applyBorder="1" applyAlignment="1">
      <alignment horizontal="center" vertical="center"/>
    </xf>
    <xf numFmtId="0" fontId="78" fillId="9" borderId="0" xfId="0" applyFont="1" applyFill="1" applyAlignment="1" applyProtection="1">
      <alignment horizontal="center" vertical="center"/>
      <protection locked="0"/>
    </xf>
    <xf numFmtId="0" fontId="45" fillId="0" borderId="0" xfId="0" applyFont="1"/>
    <xf numFmtId="0" fontId="57" fillId="0" borderId="0" xfId="0" applyFont="1" applyProtection="1">
      <protection locked="0"/>
    </xf>
    <xf numFmtId="16" fontId="44" fillId="0" borderId="0" xfId="0" applyNumberFormat="1" applyFont="1" applyProtection="1">
      <protection locked="0"/>
    </xf>
    <xf numFmtId="0" fontId="47" fillId="0" borderId="0" xfId="0" applyFont="1"/>
    <xf numFmtId="0" fontId="48" fillId="0" borderId="0" xfId="0" applyFont="1"/>
    <xf numFmtId="0" fontId="55" fillId="0" borderId="0" xfId="0" applyFont="1" applyAlignment="1">
      <alignment horizontal="center" wrapText="1"/>
    </xf>
    <xf numFmtId="0" fontId="55" fillId="0" borderId="0" xfId="0" applyFont="1" applyAlignment="1" applyProtection="1">
      <alignment horizontal="center" wrapText="1"/>
      <protection locked="0"/>
    </xf>
    <xf numFmtId="0" fontId="79" fillId="0" borderId="0" xfId="0" applyFont="1" applyAlignment="1">
      <alignment horizontal="right"/>
    </xf>
    <xf numFmtId="0" fontId="79" fillId="0" borderId="0" xfId="0" applyFont="1" applyAlignment="1">
      <alignment horizontal="left"/>
    </xf>
    <xf numFmtId="0" fontId="79" fillId="0" borderId="0" xfId="0" applyFont="1" applyAlignment="1">
      <alignment vertical="center"/>
    </xf>
    <xf numFmtId="0" fontId="48" fillId="2" borderId="9" xfId="0" applyFont="1" applyFill="1" applyBorder="1" applyAlignment="1">
      <alignment horizontal="center" vertical="center" wrapText="1"/>
    </xf>
    <xf numFmtId="0" fontId="48" fillId="2" borderId="2" xfId="0" applyFont="1" applyFill="1" applyBorder="1" applyAlignment="1">
      <alignment horizontal="center" vertical="center" wrapText="1"/>
    </xf>
    <xf numFmtId="0" fontId="80" fillId="2" borderId="9" xfId="0" applyFont="1" applyFill="1" applyBorder="1" applyAlignment="1">
      <alignment horizontal="center" vertical="center" wrapText="1"/>
    </xf>
    <xf numFmtId="0" fontId="44" fillId="0" borderId="1" xfId="0" applyFont="1" applyBorder="1" applyAlignment="1" applyProtection="1">
      <alignment horizontal="center" vertical="center"/>
      <protection locked="0"/>
    </xf>
    <xf numFmtId="0" fontId="44" fillId="0" borderId="113" xfId="0" applyFont="1" applyBorder="1" applyAlignment="1" applyProtection="1">
      <alignment horizontal="center" vertical="center" wrapText="1"/>
      <protection locked="0"/>
    </xf>
    <xf numFmtId="0" fontId="44" fillId="0" borderId="113" xfId="0" applyFont="1" applyBorder="1" applyAlignment="1" applyProtection="1">
      <alignment vertical="center" wrapText="1"/>
      <protection locked="0"/>
    </xf>
    <xf numFmtId="0" fontId="44" fillId="0" borderId="109" xfId="0" applyFont="1" applyBorder="1" applyAlignment="1" applyProtection="1">
      <alignment horizontal="center" vertical="center"/>
      <protection locked="0"/>
    </xf>
    <xf numFmtId="0" fontId="69" fillId="0" borderId="1" xfId="0" applyFont="1" applyBorder="1" applyAlignment="1">
      <alignment horizontal="center" vertical="center"/>
    </xf>
    <xf numFmtId="0" fontId="55" fillId="0" borderId="1" xfId="0" applyFont="1" applyBorder="1" applyAlignment="1">
      <alignment horizontal="center" vertical="center"/>
    </xf>
    <xf numFmtId="0" fontId="51" fillId="9" borderId="109" xfId="0" applyFont="1" applyFill="1" applyBorder="1" applyAlignment="1" applyProtection="1">
      <alignment horizontal="center" vertical="center"/>
      <protection locked="0"/>
    </xf>
    <xf numFmtId="0" fontId="44" fillId="0" borderId="1" xfId="0" applyFont="1" applyBorder="1" applyAlignment="1">
      <alignment horizontal="center" vertical="center"/>
    </xf>
    <xf numFmtId="0" fontId="45" fillId="0" borderId="1" xfId="0" applyFont="1" applyBorder="1" applyAlignment="1">
      <alignment horizontal="center" vertical="center"/>
    </xf>
    <xf numFmtId="0" fontId="44" fillId="0" borderId="109" xfId="0" applyFont="1" applyBorder="1" applyAlignment="1" applyProtection="1">
      <alignment vertical="center" wrapText="1"/>
      <protection locked="0"/>
    </xf>
    <xf numFmtId="0" fontId="44" fillId="0" borderId="1" xfId="0" applyFont="1" applyBorder="1" applyAlignment="1" applyProtection="1">
      <alignment vertical="center" wrapText="1"/>
      <protection locked="0"/>
    </xf>
    <xf numFmtId="0" fontId="62" fillId="0" borderId="1" xfId="0" applyFont="1" applyBorder="1" applyAlignment="1" applyProtection="1">
      <alignment horizontal="center" vertical="center" wrapText="1"/>
      <protection locked="0"/>
    </xf>
    <xf numFmtId="0" fontId="51" fillId="9" borderId="1" xfId="0" applyFont="1" applyFill="1" applyBorder="1" applyAlignment="1" applyProtection="1">
      <alignment horizontal="center" vertical="center"/>
      <protection locked="0"/>
    </xf>
    <xf numFmtId="0" fontId="55" fillId="9" borderId="109" xfId="0" applyFont="1" applyFill="1" applyBorder="1" applyAlignment="1" applyProtection="1">
      <alignment vertical="center" wrapText="1"/>
      <protection locked="0"/>
    </xf>
    <xf numFmtId="0" fontId="51" fillId="9" borderId="109" xfId="0" applyFont="1" applyFill="1" applyBorder="1" applyAlignment="1" applyProtection="1">
      <alignment horizontal="center" vertical="center" wrapText="1"/>
      <protection locked="0"/>
    </xf>
    <xf numFmtId="0" fontId="44" fillId="0" borderId="93" xfId="0" applyFont="1" applyBorder="1" applyAlignment="1" applyProtection="1">
      <alignment horizontal="center" vertical="center"/>
      <protection locked="0"/>
    </xf>
    <xf numFmtId="0" fontId="44" fillId="9" borderId="109" xfId="0" applyFont="1" applyFill="1" applyBorder="1" applyAlignment="1" applyProtection="1">
      <alignment horizontal="center" vertical="center" wrapText="1"/>
      <protection locked="0"/>
    </xf>
    <xf numFmtId="0" fontId="44" fillId="9" borderId="109" xfId="0" applyFont="1" applyFill="1" applyBorder="1" applyAlignment="1" applyProtection="1">
      <alignment vertical="center" wrapText="1"/>
      <protection locked="0"/>
    </xf>
    <xf numFmtId="0" fontId="48" fillId="2" borderId="1" xfId="0" applyFont="1" applyFill="1" applyBorder="1" applyAlignment="1">
      <alignment horizontal="center" vertical="center" wrapText="1" readingOrder="1"/>
    </xf>
    <xf numFmtId="0" fontId="48" fillId="2" borderId="7" xfId="0" applyFont="1" applyFill="1" applyBorder="1" applyAlignment="1">
      <alignment horizontal="center" vertical="center" wrapText="1" readingOrder="1"/>
    </xf>
    <xf numFmtId="0" fontId="54" fillId="0" borderId="106" xfId="0" applyFont="1" applyBorder="1" applyAlignment="1">
      <alignment horizontal="center" vertical="center" wrapText="1" readingOrder="1"/>
    </xf>
    <xf numFmtId="0" fontId="55" fillId="9" borderId="1" xfId="0" applyFont="1" applyFill="1" applyBorder="1" applyAlignment="1">
      <alignment horizontal="center" vertical="center"/>
    </xf>
    <xf numFmtId="0" fontId="55" fillId="0" borderId="106" xfId="0" applyFont="1" applyBorder="1" applyAlignment="1">
      <alignment horizontal="center"/>
    </xf>
    <xf numFmtId="0" fontId="55" fillId="0" borderId="0" xfId="0" applyFont="1"/>
    <xf numFmtId="0" fontId="70" fillId="0" borderId="0" xfId="0" applyFont="1" applyProtection="1">
      <protection locked="0"/>
    </xf>
    <xf numFmtId="0" fontId="55" fillId="0" borderId="0" xfId="0" applyFont="1" applyProtection="1">
      <protection locked="0"/>
    </xf>
    <xf numFmtId="0" fontId="81" fillId="0" borderId="0" xfId="0" applyFont="1" applyAlignment="1" applyProtection="1">
      <alignment vertical="center"/>
      <protection locked="0"/>
    </xf>
    <xf numFmtId="0" fontId="55" fillId="0" borderId="31" xfId="0" applyFont="1" applyBorder="1" applyAlignment="1">
      <alignment wrapText="1"/>
    </xf>
    <xf numFmtId="0" fontId="55" fillId="0" borderId="32" xfId="0" applyFont="1" applyBorder="1" applyAlignment="1">
      <alignment wrapText="1"/>
    </xf>
    <xf numFmtId="0" fontId="63" fillId="0" borderId="32" xfId="0" applyFont="1" applyBorder="1" applyAlignment="1">
      <alignment horizontal="center" vertical="center" wrapText="1" readingOrder="1"/>
    </xf>
    <xf numFmtId="0" fontId="63" fillId="0" borderId="39" xfId="0" applyFont="1" applyBorder="1" applyAlignment="1">
      <alignment horizontal="center" vertical="center" wrapText="1" readingOrder="1"/>
    </xf>
    <xf numFmtId="0" fontId="63" fillId="0" borderId="40" xfId="0" applyFont="1" applyBorder="1" applyAlignment="1">
      <alignment horizontal="center" vertical="center" wrapText="1" readingOrder="1"/>
    </xf>
    <xf numFmtId="0" fontId="63" fillId="0" borderId="41" xfId="0" applyFont="1" applyBorder="1" applyAlignment="1">
      <alignment horizontal="center" vertical="center" wrapText="1" readingOrder="1"/>
    </xf>
    <xf numFmtId="0" fontId="44" fillId="0" borderId="22" xfId="0" applyFont="1" applyBorder="1"/>
    <xf numFmtId="0" fontId="55" fillId="0" borderId="14" xfId="0" applyFont="1" applyBorder="1" applyAlignment="1">
      <alignment wrapText="1"/>
    </xf>
    <xf numFmtId="0" fontId="55" fillId="0" borderId="0" xfId="0" applyFont="1" applyAlignment="1">
      <alignment wrapText="1"/>
    </xf>
    <xf numFmtId="0" fontId="63" fillId="0" borderId="0" xfId="0" applyFont="1" applyAlignment="1">
      <alignment horizontal="center" vertical="center" wrapText="1" readingOrder="1"/>
    </xf>
    <xf numFmtId="0" fontId="63" fillId="0" borderId="42" xfId="0" applyFont="1" applyBorder="1" applyAlignment="1">
      <alignment horizontal="center" vertical="center" wrapText="1" readingOrder="1"/>
    </xf>
    <xf numFmtId="0" fontId="63" fillId="0" borderId="43" xfId="0" applyFont="1" applyBorder="1" applyAlignment="1">
      <alignment horizontal="center" vertical="center" wrapText="1" readingOrder="1"/>
    </xf>
    <xf numFmtId="0" fontId="63" fillId="0" borderId="14" xfId="0" applyFont="1" applyBorder="1" applyAlignment="1">
      <alignment horizontal="center" vertical="center" wrapText="1" readingOrder="1"/>
    </xf>
    <xf numFmtId="0" fontId="76" fillId="7" borderId="33" xfId="0" applyFont="1" applyFill="1" applyBorder="1" applyAlignment="1">
      <alignment horizontal="center" vertical="center" wrapText="1" readingOrder="1"/>
    </xf>
    <xf numFmtId="0" fontId="76" fillId="7" borderId="37" xfId="0" applyFont="1" applyFill="1" applyBorder="1" applyAlignment="1">
      <alignment horizontal="center" vertical="center" wrapText="1" readingOrder="1"/>
    </xf>
    <xf numFmtId="0" fontId="76" fillId="5" borderId="44" xfId="0" applyFont="1" applyFill="1" applyBorder="1" applyAlignment="1">
      <alignment horizontal="center" vertical="center" wrapText="1" readingOrder="1"/>
    </xf>
    <xf numFmtId="0" fontId="76" fillId="5" borderId="34" xfId="0" applyFont="1" applyFill="1" applyBorder="1" applyAlignment="1">
      <alignment horizontal="center" vertical="center" wrapText="1" readingOrder="1"/>
    </xf>
    <xf numFmtId="0" fontId="76" fillId="5" borderId="45" xfId="0" applyFont="1" applyFill="1" applyBorder="1" applyAlignment="1">
      <alignment horizontal="center" vertical="center" wrapText="1" readingOrder="1"/>
    </xf>
    <xf numFmtId="0" fontId="76" fillId="6" borderId="35" xfId="0" applyFont="1" applyFill="1" applyBorder="1" applyAlignment="1">
      <alignment horizontal="center" vertical="center" wrapText="1" readingOrder="1"/>
    </xf>
    <xf numFmtId="0" fontId="76" fillId="7" borderId="29" xfId="0" applyFont="1" applyFill="1" applyBorder="1" applyAlignment="1">
      <alignment horizontal="center" vertical="center" wrapText="1" readingOrder="1"/>
    </xf>
    <xf numFmtId="0" fontId="76" fillId="7" borderId="46" xfId="0" applyFont="1" applyFill="1" applyBorder="1" applyAlignment="1">
      <alignment horizontal="center" vertical="center" wrapText="1" readingOrder="1"/>
    </xf>
    <xf numFmtId="0" fontId="76" fillId="5" borderId="15" xfId="0" applyFont="1" applyFill="1" applyBorder="1" applyAlignment="1">
      <alignment horizontal="center" vertical="center" wrapText="1" readingOrder="1"/>
    </xf>
    <xf numFmtId="0" fontId="76" fillId="5" borderId="47" xfId="0" applyFont="1" applyFill="1" applyBorder="1" applyAlignment="1">
      <alignment horizontal="center" vertical="center" wrapText="1" readingOrder="1"/>
    </xf>
    <xf numFmtId="0" fontId="76" fillId="8" borderId="35" xfId="0" applyFont="1" applyFill="1" applyBorder="1" applyAlignment="1">
      <alignment horizontal="center" vertical="center" wrapText="1" readingOrder="1"/>
    </xf>
    <xf numFmtId="0" fontId="76" fillId="6" borderId="29" xfId="0" applyFont="1" applyFill="1" applyBorder="1" applyAlignment="1">
      <alignment horizontal="center" vertical="center" wrapText="1" readingOrder="1"/>
    </xf>
    <xf numFmtId="0" fontId="54" fillId="5" borderId="15" xfId="0" applyFont="1" applyFill="1" applyBorder="1" applyAlignment="1">
      <alignment horizontal="center" vertical="center" wrapText="1" readingOrder="1"/>
    </xf>
    <xf numFmtId="0" fontId="76" fillId="8" borderId="29" xfId="0" applyFont="1" applyFill="1" applyBorder="1" applyAlignment="1">
      <alignment horizontal="center" vertical="center" wrapText="1" readingOrder="1"/>
    </xf>
    <xf numFmtId="0" fontId="76" fillId="6" borderId="46" xfId="0" applyFont="1" applyFill="1" applyBorder="1" applyAlignment="1">
      <alignment horizontal="center" vertical="center" wrapText="1" readingOrder="1"/>
    </xf>
    <xf numFmtId="0" fontId="54" fillId="7" borderId="15" xfId="0" applyFont="1" applyFill="1" applyBorder="1" applyAlignment="1">
      <alignment horizontal="center" vertical="center" wrapText="1" readingOrder="1"/>
    </xf>
    <xf numFmtId="0" fontId="76" fillId="8" borderId="36" xfId="0" applyFont="1" applyFill="1" applyBorder="1" applyAlignment="1">
      <alignment horizontal="center" vertical="center" wrapText="1" readingOrder="1"/>
    </xf>
    <xf numFmtId="0" fontId="76" fillId="8" borderId="38" xfId="0" applyFont="1" applyFill="1" applyBorder="1" applyAlignment="1">
      <alignment horizontal="center" vertical="center" wrapText="1" readingOrder="1"/>
    </xf>
    <xf numFmtId="0" fontId="76" fillId="6" borderId="48" xfId="0" applyFont="1" applyFill="1" applyBorder="1" applyAlignment="1">
      <alignment horizontal="center" vertical="center" wrapText="1" readingOrder="1"/>
    </xf>
    <xf numFmtId="0" fontId="76" fillId="7" borderId="49" xfId="0" applyFont="1" applyFill="1" applyBorder="1" applyAlignment="1">
      <alignment horizontal="center" vertical="center" wrapText="1" readingOrder="1"/>
    </xf>
    <xf numFmtId="0" fontId="63" fillId="0" borderId="24" xfId="0" applyFont="1" applyBorder="1" applyAlignment="1">
      <alignment horizontal="left" wrapText="1" readingOrder="1"/>
    </xf>
    <xf numFmtId="0" fontId="63" fillId="0" borderId="25" xfId="0" applyFont="1" applyBorder="1" applyAlignment="1">
      <alignment horizontal="left" wrapText="1" readingOrder="1"/>
    </xf>
    <xf numFmtId="0" fontId="63" fillId="0" borderId="26" xfId="0" applyFont="1" applyBorder="1" applyAlignment="1">
      <alignment horizontal="left" wrapText="1" readingOrder="1"/>
    </xf>
    <xf numFmtId="0" fontId="44" fillId="0" borderId="1" xfId="0" applyFont="1" applyBorder="1" applyAlignment="1">
      <alignment horizontal="center" vertical="center" wrapText="1"/>
    </xf>
    <xf numFmtId="0" fontId="48" fillId="14" borderId="1" xfId="0" applyFont="1" applyFill="1" applyBorder="1" applyAlignment="1">
      <alignment horizontal="center" vertical="center" wrapText="1"/>
    </xf>
    <xf numFmtId="0" fontId="48" fillId="2" borderId="4" xfId="0" applyFont="1" applyFill="1" applyBorder="1"/>
    <xf numFmtId="0" fontId="48" fillId="2" borderId="5" xfId="0" applyFont="1" applyFill="1" applyBorder="1"/>
    <xf numFmtId="0" fontId="48" fillId="2" borderId="6" xfId="0" applyFont="1" applyFill="1" applyBorder="1"/>
    <xf numFmtId="0" fontId="48" fillId="11" borderId="1" xfId="0" applyFont="1" applyFill="1" applyBorder="1" applyAlignment="1">
      <alignment horizontal="center" vertical="center" wrapText="1"/>
    </xf>
    <xf numFmtId="0" fontId="55" fillId="0" borderId="1" xfId="0" applyFont="1" applyBorder="1" applyAlignment="1">
      <alignment horizontal="center" wrapText="1"/>
    </xf>
    <xf numFmtId="0" fontId="54" fillId="0" borderId="1" xfId="0" applyFont="1" applyBorder="1" applyAlignment="1">
      <alignment horizontal="center" vertical="center" wrapText="1"/>
    </xf>
    <xf numFmtId="0" fontId="55" fillId="0" borderId="1" xfId="0" applyFont="1" applyBorder="1" applyAlignment="1">
      <alignment horizontal="center" vertical="center" wrapText="1"/>
    </xf>
    <xf numFmtId="0" fontId="82" fillId="0" borderId="1" xfId="0" applyFont="1" applyBorder="1" applyAlignment="1">
      <alignment horizontal="center" vertical="center" wrapText="1"/>
    </xf>
    <xf numFmtId="0" fontId="82" fillId="0" borderId="1" xfId="0" applyFont="1" applyBorder="1" applyAlignment="1">
      <alignment horizontal="center" vertical="center"/>
    </xf>
    <xf numFmtId="0" fontId="48" fillId="12" borderId="1" xfId="0" applyFont="1" applyFill="1" applyBorder="1" applyAlignment="1">
      <alignment horizontal="center" vertical="center"/>
    </xf>
    <xf numFmtId="0" fontId="75" fillId="10" borderId="1" xfId="0" applyFont="1" applyFill="1" applyBorder="1" applyAlignment="1">
      <alignment horizontal="center" vertical="center" wrapText="1"/>
    </xf>
    <xf numFmtId="0" fontId="48" fillId="10" borderId="1" xfId="0" applyFont="1" applyFill="1" applyBorder="1" applyAlignment="1">
      <alignment horizontal="center" vertical="center" wrapText="1"/>
    </xf>
    <xf numFmtId="0" fontId="48" fillId="10" borderId="106" xfId="0" applyFont="1" applyFill="1" applyBorder="1" applyAlignment="1">
      <alignment horizontal="center" vertical="center" wrapText="1"/>
    </xf>
    <xf numFmtId="0" fontId="54" fillId="47" borderId="1" xfId="0" applyFont="1" applyFill="1" applyBorder="1" applyAlignment="1">
      <alignment horizontal="center" vertical="center" wrapText="1"/>
    </xf>
    <xf numFmtId="0" fontId="44" fillId="47" borderId="1" xfId="0" applyFont="1" applyFill="1" applyBorder="1" applyAlignment="1">
      <alignment horizontal="center" vertical="center" wrapText="1"/>
    </xf>
    <xf numFmtId="0" fontId="55" fillId="47" borderId="1" xfId="0" applyFont="1" applyFill="1" applyBorder="1" applyAlignment="1">
      <alignment horizontal="center" vertical="center" wrapText="1"/>
    </xf>
    <xf numFmtId="0" fontId="51" fillId="47" borderId="1" xfId="0" applyFont="1" applyFill="1" applyBorder="1" applyAlignment="1">
      <alignment horizontal="center" vertical="center" wrapText="1"/>
    </xf>
    <xf numFmtId="0" fontId="44" fillId="0" borderId="106" xfId="0" applyFont="1" applyBorder="1" applyAlignment="1">
      <alignment horizontal="center" vertical="center" wrapText="1"/>
    </xf>
    <xf numFmtId="0" fontId="44" fillId="47" borderId="1" xfId="0" applyFont="1" applyFill="1" applyBorder="1" applyAlignment="1" applyProtection="1">
      <alignment horizontal="center" vertical="center"/>
      <protection locked="0"/>
    </xf>
    <xf numFmtId="0" fontId="44" fillId="0" borderId="109" xfId="0" applyFont="1" applyBorder="1" applyAlignment="1" applyProtection="1">
      <alignment horizontal="justify" vertical="center" wrapText="1"/>
      <protection locked="0"/>
    </xf>
    <xf numFmtId="0" fontId="55" fillId="0" borderId="109" xfId="0" applyFont="1" applyBorder="1" applyAlignment="1" applyProtection="1">
      <alignment horizontal="justify" vertical="center" wrapText="1"/>
      <protection locked="0"/>
    </xf>
    <xf numFmtId="0" fontId="44" fillId="0" borderId="1" xfId="0" applyFont="1" applyBorder="1" applyProtection="1">
      <protection locked="0"/>
    </xf>
    <xf numFmtId="0" fontId="44" fillId="0" borderId="131" xfId="0" applyFont="1" applyBorder="1" applyAlignment="1">
      <alignment horizontal="center" vertical="center" wrapText="1"/>
    </xf>
    <xf numFmtId="0" fontId="44" fillId="0" borderId="133" xfId="0" applyFont="1" applyBorder="1" applyAlignment="1">
      <alignment horizontal="center" vertical="center" wrapText="1"/>
    </xf>
    <xf numFmtId="0" fontId="68" fillId="10" borderId="82" xfId="0" applyFont="1" applyFill="1" applyBorder="1" applyAlignment="1">
      <alignment horizontal="center" vertical="center" wrapText="1"/>
    </xf>
    <xf numFmtId="0" fontId="83" fillId="0" borderId="0" xfId="0" applyFont="1" applyAlignment="1" applyProtection="1">
      <alignment wrapText="1"/>
      <protection locked="0"/>
    </xf>
    <xf numFmtId="0" fontId="84" fillId="39" borderId="4" xfId="0" applyFont="1" applyFill="1" applyBorder="1" applyAlignment="1">
      <alignment wrapText="1"/>
    </xf>
    <xf numFmtId="0" fontId="84" fillId="39" borderId="82" xfId="0" applyFont="1" applyFill="1" applyBorder="1" applyAlignment="1">
      <alignment wrapText="1"/>
    </xf>
    <xf numFmtId="0" fontId="84" fillId="39" borderId="5" xfId="0" applyFont="1" applyFill="1" applyBorder="1" applyAlignment="1">
      <alignment wrapText="1"/>
    </xf>
    <xf numFmtId="0" fontId="84" fillId="39" borderId="99" xfId="0" applyFont="1" applyFill="1" applyBorder="1" applyAlignment="1">
      <alignment wrapText="1"/>
    </xf>
    <xf numFmtId="0" fontId="68" fillId="12" borderId="12" xfId="0" applyFont="1" applyFill="1" applyBorder="1" applyAlignment="1">
      <alignment horizontal="center" vertical="center" wrapText="1"/>
    </xf>
    <xf numFmtId="0" fontId="85" fillId="12" borderId="16" xfId="0" applyFont="1" applyFill="1" applyBorder="1" applyAlignment="1">
      <alignment horizontal="center" vertical="center" wrapText="1"/>
    </xf>
    <xf numFmtId="0" fontId="68" fillId="16" borderId="82" xfId="0" applyFont="1" applyFill="1" applyBorder="1" applyAlignment="1">
      <alignment vertical="center" wrapText="1"/>
    </xf>
    <xf numFmtId="0" fontId="68" fillId="16" borderId="5" xfId="0" applyFont="1" applyFill="1" applyBorder="1" applyAlignment="1">
      <alignment vertical="center" wrapText="1"/>
    </xf>
    <xf numFmtId="0" fontId="68" fillId="16" borderId="6" xfId="0" applyFont="1" applyFill="1" applyBorder="1" applyAlignment="1">
      <alignment vertical="center" wrapText="1"/>
    </xf>
    <xf numFmtId="0" fontId="68" fillId="39" borderId="79" xfId="0" applyFont="1" applyFill="1" applyBorder="1" applyAlignment="1">
      <alignment horizontal="center" vertical="center" wrapText="1"/>
    </xf>
    <xf numFmtId="0" fontId="68" fillId="46" borderId="79" xfId="0" applyFont="1" applyFill="1" applyBorder="1" applyAlignment="1">
      <alignment horizontal="center" vertical="center" wrapText="1"/>
    </xf>
    <xf numFmtId="0" fontId="68" fillId="39" borderId="92" xfId="0" applyFont="1" applyFill="1" applyBorder="1" applyAlignment="1">
      <alignment horizontal="center" vertical="center" textRotation="90" wrapText="1"/>
    </xf>
    <xf numFmtId="0" fontId="68" fillId="39" borderId="104" xfId="0" applyFont="1" applyFill="1" applyBorder="1" applyAlignment="1">
      <alignment horizontal="center" vertical="center" wrapText="1"/>
    </xf>
    <xf numFmtId="0" fontId="68" fillId="12" borderId="79" xfId="0" applyFont="1" applyFill="1" applyBorder="1" applyAlignment="1">
      <alignment horizontal="center" vertical="center" wrapText="1"/>
    </xf>
    <xf numFmtId="0" fontId="68" fillId="10" borderId="79" xfId="0" applyFont="1" applyFill="1" applyBorder="1" applyAlignment="1">
      <alignment horizontal="center" vertical="center" wrapText="1"/>
    </xf>
    <xf numFmtId="0" fontId="68" fillId="10" borderId="79" xfId="0" applyFont="1" applyFill="1" applyBorder="1" applyAlignment="1">
      <alignment horizontal="center" vertical="center" textRotation="90" wrapText="1"/>
    </xf>
    <xf numFmtId="0" fontId="68" fillId="10" borderId="87" xfId="0" applyFont="1" applyFill="1" applyBorder="1" applyAlignment="1">
      <alignment horizontal="center" vertical="center" textRotation="90" wrapText="1"/>
    </xf>
    <xf numFmtId="0" fontId="68" fillId="16" borderId="79" xfId="0" applyFont="1" applyFill="1" applyBorder="1" applyAlignment="1">
      <alignment horizontal="center" vertical="center" wrapText="1"/>
    </xf>
    <xf numFmtId="0" fontId="44" fillId="0" borderId="90" xfId="0" applyFont="1" applyBorder="1" applyAlignment="1" applyProtection="1">
      <alignment horizontal="left" vertical="center" wrapText="1"/>
      <protection locked="0"/>
    </xf>
    <xf numFmtId="0" fontId="44" fillId="0" borderId="134" xfId="0" applyFont="1" applyBorder="1" applyAlignment="1">
      <alignment horizontal="center" vertical="center" wrapText="1"/>
    </xf>
    <xf numFmtId="0" fontId="86" fillId="12" borderId="1" xfId="0" applyFont="1" applyFill="1" applyBorder="1" applyAlignment="1">
      <alignment horizontal="center" vertical="center" wrapText="1"/>
    </xf>
    <xf numFmtId="0" fontId="86" fillId="12" borderId="1" xfId="0" applyFont="1" applyFill="1" applyBorder="1" applyAlignment="1">
      <alignment horizontal="center" vertical="center"/>
    </xf>
    <xf numFmtId="0" fontId="86" fillId="2" borderId="3" xfId="0" applyFont="1" applyFill="1" applyBorder="1" applyAlignment="1">
      <alignment horizontal="center" vertical="center" wrapText="1" readingOrder="1"/>
    </xf>
    <xf numFmtId="0" fontId="55" fillId="9" borderId="113" xfId="0" applyFont="1" applyFill="1" applyBorder="1" applyAlignment="1" applyProtection="1">
      <alignment horizontal="justify" vertical="top" wrapText="1"/>
      <protection locked="0"/>
    </xf>
    <xf numFmtId="0" fontId="55" fillId="9" borderId="109" xfId="0" applyFont="1" applyFill="1" applyBorder="1" applyAlignment="1" applyProtection="1">
      <alignment horizontal="justify" vertical="top" wrapText="1"/>
      <protection locked="0"/>
    </xf>
    <xf numFmtId="0" fontId="55" fillId="0" borderId="113" xfId="0" applyFont="1" applyBorder="1" applyAlignment="1" applyProtection="1">
      <alignment horizontal="left" vertical="top" wrapText="1"/>
      <protection locked="0"/>
    </xf>
    <xf numFmtId="0" fontId="51" fillId="9" borderId="109" xfId="0" applyFont="1" applyFill="1" applyBorder="1" applyAlignment="1" applyProtection="1">
      <alignment horizontal="left" vertical="top" wrapText="1"/>
      <protection locked="0"/>
    </xf>
    <xf numFmtId="0" fontId="44" fillId="47" borderId="1" xfId="0" applyFont="1" applyFill="1" applyBorder="1" applyAlignment="1">
      <alignment horizontal="left" vertical="top" wrapText="1"/>
    </xf>
    <xf numFmtId="0" fontId="51" fillId="47" borderId="1" xfId="0" applyFont="1" applyFill="1" applyBorder="1" applyAlignment="1">
      <alignment horizontal="left" vertical="top" wrapText="1"/>
    </xf>
    <xf numFmtId="14" fontId="44" fillId="9" borderId="109" xfId="0" applyNumberFormat="1" applyFont="1" applyFill="1" applyBorder="1" applyAlignment="1" applyProtection="1">
      <alignment horizontal="center" vertical="center" wrapText="1"/>
      <protection locked="0"/>
    </xf>
    <xf numFmtId="14" fontId="55" fillId="0" borderId="109" xfId="0" applyNumberFormat="1" applyFont="1" applyBorder="1" applyAlignment="1" applyProtection="1">
      <alignment horizontal="center" vertical="center" wrapText="1"/>
      <protection locked="0"/>
    </xf>
    <xf numFmtId="0" fontId="46" fillId="9" borderId="121" xfId="0" applyFont="1" applyFill="1" applyBorder="1" applyAlignment="1">
      <alignment horizontal="center" vertical="center"/>
    </xf>
    <xf numFmtId="0" fontId="48" fillId="2" borderId="137" xfId="0" applyFont="1" applyFill="1" applyBorder="1" applyAlignment="1">
      <alignment horizontal="center" vertical="center" wrapText="1"/>
    </xf>
    <xf numFmtId="0" fontId="55" fillId="0" borderId="137" xfId="0" applyFont="1" applyBorder="1" applyAlignment="1" applyProtection="1">
      <alignment horizontal="justify" vertical="center" wrapText="1"/>
      <protection locked="0"/>
    </xf>
    <xf numFmtId="0" fontId="44" fillId="0" borderId="137" xfId="0" applyFont="1" applyBorder="1" applyAlignment="1" applyProtection="1">
      <alignment vertical="center" wrapText="1"/>
      <protection locked="0"/>
    </xf>
    <xf numFmtId="0" fontId="44" fillId="0" borderId="137" xfId="0" applyFont="1" applyBorder="1" applyProtection="1">
      <protection locked="0"/>
    </xf>
    <xf numFmtId="0" fontId="44" fillId="0" borderId="137" xfId="0" applyFont="1" applyBorder="1" applyAlignment="1" applyProtection="1">
      <alignment horizontal="center" vertical="center" wrapText="1"/>
      <protection locked="0"/>
    </xf>
    <xf numFmtId="0" fontId="45" fillId="0" borderId="113" xfId="0" applyFont="1" applyBorder="1" applyAlignment="1" applyProtection="1">
      <alignment horizontal="center" vertical="center"/>
      <protection locked="0"/>
    </xf>
    <xf numFmtId="0" fontId="48" fillId="2" borderId="121" xfId="0" applyFont="1" applyFill="1" applyBorder="1" applyAlignment="1">
      <alignment horizontal="center" wrapText="1"/>
    </xf>
    <xf numFmtId="0" fontId="48" fillId="2" borderId="4" xfId="0" applyFont="1" applyFill="1" applyBorder="1" applyAlignment="1">
      <alignment horizontal="center" vertical="center" wrapText="1"/>
    </xf>
    <xf numFmtId="0" fontId="48" fillId="2" borderId="124" xfId="0" applyFont="1" applyFill="1" applyBorder="1" applyAlignment="1">
      <alignment horizontal="center" vertical="center" wrapText="1"/>
    </xf>
    <xf numFmtId="0" fontId="48" fillId="2" borderId="5" xfId="0" applyFont="1" applyFill="1" applyBorder="1" applyAlignment="1">
      <alignment horizontal="center" vertical="center" wrapText="1"/>
    </xf>
    <xf numFmtId="0" fontId="50" fillId="47" borderId="4" xfId="0" applyFont="1" applyFill="1" applyBorder="1" applyAlignment="1">
      <alignment horizontal="center" vertical="center" wrapText="1"/>
    </xf>
    <xf numFmtId="0" fontId="50" fillId="47" borderId="124" xfId="0" applyFont="1" applyFill="1" applyBorder="1" applyAlignment="1">
      <alignment horizontal="center" vertical="center" wrapText="1"/>
    </xf>
    <xf numFmtId="0" fontId="50" fillId="47" borderId="6" xfId="0" applyFont="1" applyFill="1" applyBorder="1" applyAlignment="1">
      <alignment horizontal="center" vertical="center" wrapText="1"/>
    </xf>
    <xf numFmtId="0" fontId="47" fillId="2" borderId="4" xfId="0" applyFont="1" applyFill="1" applyBorder="1" applyAlignment="1">
      <alignment horizontal="center"/>
    </xf>
    <xf numFmtId="0" fontId="47" fillId="2" borderId="124" xfId="0" applyFont="1" applyFill="1" applyBorder="1" applyAlignment="1">
      <alignment horizontal="center"/>
    </xf>
    <xf numFmtId="0" fontId="47" fillId="2" borderId="5" xfId="0" applyFont="1" applyFill="1" applyBorder="1" applyAlignment="1">
      <alignment horizontal="center"/>
    </xf>
    <xf numFmtId="0" fontId="44" fillId="0" borderId="4" xfId="0" applyFont="1" applyBorder="1" applyAlignment="1">
      <alignment horizontal="center" vertical="center" wrapText="1"/>
    </xf>
    <xf numFmtId="0" fontId="44" fillId="0" borderId="124" xfId="0" applyFont="1" applyBorder="1" applyAlignment="1">
      <alignment horizontal="center" vertical="center" wrapText="1"/>
    </xf>
    <xf numFmtId="0" fontId="44" fillId="0" borderId="6" xfId="0" applyFont="1" applyBorder="1" applyAlignment="1">
      <alignment horizontal="center" vertical="center" wrapText="1"/>
    </xf>
    <xf numFmtId="0" fontId="48" fillId="2" borderId="4" xfId="0" applyFont="1" applyFill="1" applyBorder="1" applyAlignment="1">
      <alignment horizontal="center" wrapText="1"/>
    </xf>
    <xf numFmtId="0" fontId="48" fillId="2" borderId="124" xfId="0" applyFont="1" applyFill="1" applyBorder="1" applyAlignment="1">
      <alignment horizontal="center" wrapText="1"/>
    </xf>
    <xf numFmtId="0" fontId="44" fillId="0" borderId="6" xfId="0" applyFont="1" applyBorder="1" applyAlignment="1">
      <alignment horizontal="center" wrapText="1"/>
    </xf>
    <xf numFmtId="0" fontId="49" fillId="43" borderId="122" xfId="0" applyFont="1" applyFill="1" applyBorder="1" applyAlignment="1">
      <alignment horizontal="center" vertical="center" wrapText="1"/>
    </xf>
    <xf numFmtId="0" fontId="49" fillId="43" borderId="124" xfId="0" applyFont="1" applyFill="1" applyBorder="1" applyAlignment="1">
      <alignment horizontal="center" vertical="center" wrapText="1"/>
    </xf>
    <xf numFmtId="0" fontId="49" fillId="43" borderId="125" xfId="0" applyFont="1" applyFill="1" applyBorder="1" applyAlignment="1">
      <alignment horizontal="center" vertical="center" wrapText="1"/>
    </xf>
    <xf numFmtId="0" fontId="51" fillId="0" borderId="122" xfId="0" applyFont="1" applyBorder="1" applyAlignment="1">
      <alignment horizontal="left" vertical="center" wrapText="1"/>
    </xf>
    <xf numFmtId="0" fontId="51" fillId="0" borderId="124" xfId="0" applyFont="1" applyBorder="1" applyAlignment="1">
      <alignment horizontal="left" vertical="center" wrapText="1"/>
    </xf>
    <xf numFmtId="0" fontId="51" fillId="0" borderId="125" xfId="0" applyFont="1" applyBorder="1" applyAlignment="1">
      <alignment horizontal="left" vertical="center" wrapText="1"/>
    </xf>
    <xf numFmtId="0" fontId="51" fillId="0" borderId="122" xfId="0" applyFont="1" applyBorder="1" applyAlignment="1">
      <alignment horizontal="center" vertical="center" wrapText="1"/>
    </xf>
    <xf numFmtId="0" fontId="51" fillId="0" borderId="124" xfId="0" applyFont="1" applyBorder="1" applyAlignment="1">
      <alignment horizontal="center" vertical="center" wrapText="1"/>
    </xf>
    <xf numFmtId="0" fontId="51" fillId="0" borderId="125" xfId="0" applyFont="1" applyBorder="1" applyAlignment="1">
      <alignment horizontal="center" vertical="center" wrapText="1"/>
    </xf>
    <xf numFmtId="0" fontId="51" fillId="0" borderId="123" xfId="0" applyFont="1" applyBorder="1" applyAlignment="1">
      <alignment horizontal="center" vertical="center" wrapText="1"/>
    </xf>
    <xf numFmtId="0" fontId="51" fillId="0" borderId="126" xfId="0" applyFont="1" applyBorder="1" applyAlignment="1">
      <alignment horizontal="center" vertical="center" wrapText="1"/>
    </xf>
    <xf numFmtId="0" fontId="51" fillId="0" borderId="127" xfId="0" applyFont="1" applyBorder="1" applyAlignment="1">
      <alignment horizontal="center" vertical="center" wrapText="1"/>
    </xf>
    <xf numFmtId="0" fontId="46" fillId="0" borderId="123" xfId="0" applyFont="1" applyBorder="1" applyAlignment="1" applyProtection="1">
      <alignment horizontal="center" vertical="center"/>
      <protection locked="0"/>
    </xf>
    <xf numFmtId="0" fontId="46" fillId="0" borderId="126" xfId="0" applyFont="1" applyBorder="1" applyAlignment="1" applyProtection="1">
      <alignment horizontal="center" vertical="center"/>
      <protection locked="0"/>
    </xf>
    <xf numFmtId="0" fontId="46" fillId="0" borderId="127" xfId="0" applyFont="1" applyBorder="1" applyAlignment="1" applyProtection="1">
      <alignment horizontal="center" vertical="center"/>
      <protection locked="0"/>
    </xf>
    <xf numFmtId="0" fontId="46" fillId="0" borderId="7" xfId="0" applyFont="1" applyBorder="1" applyAlignment="1" applyProtection="1">
      <alignment horizontal="center" vertical="center"/>
      <protection locked="0"/>
    </xf>
    <xf numFmtId="0" fontId="46" fillId="0" borderId="0" xfId="0" applyFont="1" applyAlignment="1" applyProtection="1">
      <alignment horizontal="center" vertical="center"/>
      <protection locked="0"/>
    </xf>
    <xf numFmtId="0" fontId="46" fillId="0" borderId="50" xfId="0" applyFont="1" applyBorder="1" applyAlignment="1" applyProtection="1">
      <alignment horizontal="center" vertical="center"/>
      <protection locked="0"/>
    </xf>
    <xf numFmtId="0" fontId="46" fillId="0" borderId="11" xfId="0" applyFont="1" applyBorder="1" applyAlignment="1" applyProtection="1">
      <alignment horizontal="center" vertical="center"/>
      <protection locked="0"/>
    </xf>
    <xf numFmtId="0" fontId="46" fillId="0" borderId="12" xfId="0" applyFont="1" applyBorder="1" applyAlignment="1" applyProtection="1">
      <alignment horizontal="center" vertical="center"/>
      <protection locked="0"/>
    </xf>
    <xf numFmtId="0" fontId="46" fillId="0" borderId="16" xfId="0" applyFont="1" applyBorder="1" applyAlignment="1" applyProtection="1">
      <alignment horizontal="center" vertical="center"/>
      <protection locked="0"/>
    </xf>
    <xf numFmtId="0" fontId="51" fillId="9" borderId="0" xfId="0" applyFont="1" applyFill="1" applyAlignment="1">
      <alignment horizontal="center" vertical="center" wrapText="1"/>
    </xf>
    <xf numFmtId="0" fontId="47" fillId="39" borderId="7" xfId="0" applyFont="1" applyFill="1" applyBorder="1" applyAlignment="1">
      <alignment horizontal="center" vertical="center" wrapText="1"/>
    </xf>
    <xf numFmtId="0" fontId="47" fillId="39" borderId="0" xfId="0" applyFont="1" applyFill="1" applyAlignment="1">
      <alignment horizontal="center" vertical="center" wrapText="1"/>
    </xf>
    <xf numFmtId="0" fontId="45" fillId="0" borderId="0" xfId="0" applyFont="1" applyAlignment="1">
      <alignment horizontal="center" vertical="center"/>
    </xf>
    <xf numFmtId="0" fontId="55" fillId="0" borderId="61" xfId="0" applyFont="1" applyBorder="1" applyAlignment="1" applyProtection="1">
      <alignment horizontal="center" vertical="center" wrapText="1"/>
      <protection locked="0"/>
    </xf>
    <xf numFmtId="0" fontId="55" fillId="0" borderId="62" xfId="0" applyFont="1" applyBorder="1" applyAlignment="1" applyProtection="1">
      <alignment horizontal="center" vertical="center" wrapText="1"/>
      <protection locked="0"/>
    </xf>
    <xf numFmtId="0" fontId="55" fillId="0" borderId="63" xfId="0" applyFont="1" applyBorder="1" applyAlignment="1" applyProtection="1">
      <alignment horizontal="center" vertical="center" wrapText="1"/>
      <protection locked="0"/>
    </xf>
    <xf numFmtId="0" fontId="44" fillId="0" borderId="61" xfId="0" applyFont="1" applyBorder="1" applyAlignment="1" applyProtection="1">
      <alignment horizontal="center" vertical="center"/>
      <protection locked="0"/>
    </xf>
    <xf numFmtId="0" fontId="44" fillId="0" borderId="63" xfId="0" applyFont="1" applyBorder="1" applyAlignment="1" applyProtection="1">
      <alignment horizontal="center" vertical="center"/>
      <protection locked="0"/>
    </xf>
    <xf numFmtId="0" fontId="45" fillId="0" borderId="61" xfId="0" applyFont="1" applyBorder="1" applyAlignment="1" applyProtection="1">
      <alignment horizontal="center" vertical="center"/>
      <protection locked="0"/>
    </xf>
    <xf numFmtId="0" fontId="44" fillId="0" borderId="62" xfId="0" applyFont="1" applyBorder="1" applyAlignment="1" applyProtection="1">
      <alignment horizontal="center" vertical="center"/>
      <protection locked="0"/>
    </xf>
    <xf numFmtId="0" fontId="59" fillId="0" borderId="0" xfId="0" applyFont="1" applyAlignment="1" applyProtection="1">
      <alignment horizontal="center" vertical="center"/>
      <protection locked="0"/>
    </xf>
    <xf numFmtId="0" fontId="45" fillId="45" borderId="0" xfId="0" applyFont="1" applyFill="1" applyAlignment="1">
      <alignment horizontal="center" vertical="center" wrapText="1"/>
    </xf>
    <xf numFmtId="0" fontId="45" fillId="0" borderId="0" xfId="0" applyFont="1" applyAlignment="1">
      <alignment horizontal="center" vertical="center" wrapText="1"/>
    </xf>
    <xf numFmtId="0" fontId="44" fillId="0" borderId="61" xfId="0" applyFont="1" applyBorder="1" applyAlignment="1" applyProtection="1">
      <alignment horizontal="center" vertical="center" wrapText="1"/>
      <protection locked="0"/>
    </xf>
    <xf numFmtId="0" fontId="44" fillId="0" borderId="63" xfId="0" applyFont="1" applyBorder="1" applyAlignment="1" applyProtection="1">
      <alignment horizontal="center" vertical="center" wrapText="1"/>
      <protection locked="0"/>
    </xf>
    <xf numFmtId="0" fontId="54" fillId="0" borderId="61" xfId="0" applyFont="1" applyBorder="1" applyAlignment="1" applyProtection="1">
      <alignment horizontal="center" vertical="center" wrapText="1"/>
      <protection locked="0"/>
    </xf>
    <xf numFmtId="0" fontId="55" fillId="0" borderId="62" xfId="0" applyFont="1" applyBorder="1" applyAlignment="1" applyProtection="1">
      <alignment horizontal="center" vertical="center"/>
      <protection locked="0"/>
    </xf>
    <xf numFmtId="0" fontId="55" fillId="0" borderId="63" xfId="0" applyFont="1" applyBorder="1" applyAlignment="1" applyProtection="1">
      <alignment horizontal="center" vertical="center"/>
      <protection locked="0"/>
    </xf>
    <xf numFmtId="0" fontId="59" fillId="0" borderId="32" xfId="0" applyFont="1" applyBorder="1" applyAlignment="1" applyProtection="1">
      <alignment horizontal="center" vertical="center"/>
      <protection locked="0"/>
    </xf>
    <xf numFmtId="0" fontId="45" fillId="0" borderId="128" xfId="0" applyFont="1" applyBorder="1" applyAlignment="1">
      <alignment horizontal="center" vertical="center" wrapText="1"/>
    </xf>
    <xf numFmtId="0" fontId="42" fillId="0" borderId="130" xfId="0" applyFont="1" applyBorder="1"/>
    <xf numFmtId="0" fontId="42" fillId="0" borderId="129" xfId="0" applyFont="1" applyBorder="1"/>
    <xf numFmtId="0" fontId="44" fillId="0" borderId="128" xfId="0" applyFont="1" applyBorder="1" applyAlignment="1">
      <alignment horizontal="center" vertical="center" wrapText="1"/>
    </xf>
    <xf numFmtId="0" fontId="45" fillId="0" borderId="0" xfId="0" applyFont="1" applyAlignment="1" applyProtection="1">
      <alignment horizontal="center" vertical="center" wrapText="1"/>
      <protection locked="0"/>
    </xf>
    <xf numFmtId="0" fontId="45" fillId="0" borderId="61" xfId="0" applyFont="1" applyBorder="1" applyAlignment="1" applyProtection="1">
      <alignment horizontal="center" vertical="center" wrapText="1"/>
      <protection locked="0"/>
    </xf>
    <xf numFmtId="0" fontId="44" fillId="0" borderId="62" xfId="0" applyFont="1" applyBorder="1" applyAlignment="1" applyProtection="1">
      <alignment horizontal="center" vertical="center" wrapText="1"/>
      <protection locked="0"/>
    </xf>
    <xf numFmtId="165" fontId="65" fillId="49" borderId="113" xfId="49" applyNumberFormat="1" applyFont="1" applyFill="1" applyBorder="1" applyAlignment="1">
      <alignment horizontal="left" vertical="center" wrapText="1"/>
    </xf>
    <xf numFmtId="0" fontId="64" fillId="0" borderId="7" xfId="49" applyFont="1" applyBorder="1" applyAlignment="1">
      <alignment horizontal="center" vertical="center" wrapText="1"/>
    </xf>
    <xf numFmtId="0" fontId="64" fillId="0" borderId="0" xfId="49" applyFont="1" applyAlignment="1">
      <alignment horizontal="center" vertical="center" wrapText="1"/>
    </xf>
    <xf numFmtId="0" fontId="64" fillId="0" borderId="50" xfId="49" applyFont="1" applyBorder="1" applyAlignment="1">
      <alignment horizontal="center" vertical="center" wrapText="1"/>
    </xf>
    <xf numFmtId="0" fontId="64" fillId="0" borderId="11" xfId="49" applyFont="1" applyBorder="1" applyAlignment="1">
      <alignment horizontal="center" vertical="center" wrapText="1"/>
    </xf>
    <xf numFmtId="0" fontId="64" fillId="0" borderId="12" xfId="49" applyFont="1" applyBorder="1" applyAlignment="1">
      <alignment horizontal="center" vertical="center" wrapText="1"/>
    </xf>
    <xf numFmtId="0" fontId="64" fillId="0" borderId="16" xfId="49" applyFont="1" applyBorder="1" applyAlignment="1">
      <alignment horizontal="center" vertical="center" wrapText="1"/>
    </xf>
    <xf numFmtId="0" fontId="64" fillId="0" borderId="118" xfId="49" applyFont="1" applyBorder="1" applyAlignment="1">
      <alignment horizontal="center" vertical="center" wrapText="1"/>
    </xf>
    <xf numFmtId="0" fontId="64" fillId="0" borderId="119" xfId="49" applyFont="1" applyBorder="1" applyAlignment="1">
      <alignment horizontal="center" vertical="center" wrapText="1"/>
    </xf>
    <xf numFmtId="0" fontId="64" fillId="0" borderId="120" xfId="49" applyFont="1" applyBorder="1" applyAlignment="1">
      <alignment horizontal="center" vertical="center" wrapText="1"/>
    </xf>
    <xf numFmtId="0" fontId="55" fillId="47" borderId="77" xfId="0" applyFont="1" applyFill="1" applyBorder="1" applyAlignment="1">
      <alignment horizontal="center" vertical="center" wrapText="1"/>
    </xf>
    <xf numFmtId="0" fontId="55" fillId="47" borderId="80" xfId="0" applyFont="1" applyFill="1" applyBorder="1" applyAlignment="1">
      <alignment horizontal="center" vertical="center" wrapText="1"/>
    </xf>
    <xf numFmtId="0" fontId="55" fillId="47" borderId="81" xfId="0" applyFont="1" applyFill="1" applyBorder="1" applyAlignment="1">
      <alignment horizontal="center" vertical="center" wrapText="1"/>
    </xf>
    <xf numFmtId="0" fontId="55" fillId="47" borderId="77" xfId="0" applyFont="1" applyFill="1" applyBorder="1" applyAlignment="1" applyProtection="1">
      <alignment horizontal="center" vertical="center" wrapText="1"/>
      <protection locked="0"/>
    </xf>
    <xf numFmtId="0" fontId="55" fillId="47" borderId="80" xfId="0" applyFont="1" applyFill="1" applyBorder="1" applyAlignment="1" applyProtection="1">
      <alignment horizontal="center" vertical="center" wrapText="1"/>
      <protection locked="0"/>
    </xf>
    <xf numFmtId="0" fontId="55" fillId="47" borderId="81" xfId="0" applyFont="1" applyFill="1" applyBorder="1" applyAlignment="1" applyProtection="1">
      <alignment horizontal="center" vertical="center" wrapText="1"/>
      <protection locked="0"/>
    </xf>
    <xf numFmtId="0" fontId="44" fillId="0" borderId="77" xfId="0" applyFont="1" applyBorder="1" applyAlignment="1" applyProtection="1">
      <alignment horizontal="center" vertical="center" wrapText="1"/>
      <protection locked="0"/>
    </xf>
    <xf numFmtId="0" fontId="44" fillId="0" borderId="80" xfId="0" applyFont="1" applyBorder="1" applyAlignment="1" applyProtection="1">
      <alignment horizontal="center" vertical="center" wrapText="1"/>
      <protection locked="0"/>
    </xf>
    <xf numFmtId="0" fontId="44" fillId="0" borderId="81" xfId="0" applyFont="1" applyBorder="1" applyAlignment="1" applyProtection="1">
      <alignment horizontal="center" vertical="center" wrapText="1"/>
      <protection locked="0"/>
    </xf>
    <xf numFmtId="14" fontId="44" fillId="0" borderId="77" xfId="0" applyNumberFormat="1" applyFont="1" applyBorder="1" applyAlignment="1" applyProtection="1">
      <alignment horizontal="center" vertical="center" wrapText="1"/>
      <protection locked="0"/>
    </xf>
    <xf numFmtId="14" fontId="44" fillId="0" borderId="80" xfId="0" applyNumberFormat="1" applyFont="1" applyBorder="1" applyAlignment="1" applyProtection="1">
      <alignment horizontal="center" vertical="center" wrapText="1"/>
      <protection locked="0"/>
    </xf>
    <xf numFmtId="14" fontId="44" fillId="0" borderId="81" xfId="0" applyNumberFormat="1" applyFont="1" applyBorder="1" applyAlignment="1" applyProtection="1">
      <alignment horizontal="center" vertical="center" wrapText="1"/>
      <protection locked="0"/>
    </xf>
    <xf numFmtId="0" fontId="55" fillId="0" borderId="77" xfId="0" applyFont="1" applyBorder="1" applyAlignment="1" applyProtection="1">
      <alignment horizontal="center" vertical="center" wrapText="1"/>
      <protection locked="0"/>
    </xf>
    <xf numFmtId="0" fontId="55" fillId="0" borderId="80" xfId="0" applyFont="1" applyBorder="1" applyAlignment="1" applyProtection="1">
      <alignment horizontal="center" vertical="center" wrapText="1"/>
      <protection locked="0"/>
    </xf>
    <xf numFmtId="0" fontId="55" fillId="0" borderId="81" xfId="0" applyFont="1" applyBorder="1" applyAlignment="1" applyProtection="1">
      <alignment horizontal="center" vertical="center" wrapText="1"/>
      <protection locked="0"/>
    </xf>
    <xf numFmtId="9" fontId="55" fillId="0" borderId="77" xfId="0" applyNumberFormat="1" applyFont="1" applyBorder="1" applyAlignment="1" applyProtection="1">
      <alignment horizontal="center" vertical="center" wrapText="1"/>
      <protection locked="0"/>
    </xf>
    <xf numFmtId="9" fontId="55" fillId="0" borderId="80" xfId="0" applyNumberFormat="1" applyFont="1" applyBorder="1" applyAlignment="1" applyProtection="1">
      <alignment horizontal="center" vertical="center" wrapText="1"/>
      <protection locked="0"/>
    </xf>
    <xf numFmtId="9" fontId="55" fillId="0" borderId="81" xfId="0" applyNumberFormat="1" applyFont="1" applyBorder="1" applyAlignment="1" applyProtection="1">
      <alignment horizontal="center" vertical="center" wrapText="1"/>
      <protection locked="0"/>
    </xf>
    <xf numFmtId="9" fontId="55" fillId="47" borderId="77" xfId="66" applyFont="1" applyFill="1" applyBorder="1" applyAlignment="1" applyProtection="1">
      <alignment horizontal="center" vertical="center" wrapText="1"/>
    </xf>
    <xf numFmtId="9" fontId="55" fillId="47" borderId="80" xfId="66" applyFont="1" applyFill="1" applyBorder="1" applyAlignment="1" applyProtection="1">
      <alignment horizontal="center" vertical="center" wrapText="1"/>
    </xf>
    <xf numFmtId="9" fontId="55" fillId="47" borderId="81" xfId="66" applyFont="1" applyFill="1" applyBorder="1" applyAlignment="1" applyProtection="1">
      <alignment horizontal="center" vertical="center" wrapText="1"/>
    </xf>
    <xf numFmtId="0" fontId="54" fillId="47" borderId="100" xfId="0" applyFont="1" applyFill="1" applyBorder="1" applyAlignment="1" applyProtection="1">
      <alignment horizontal="center" vertical="center" wrapText="1"/>
      <protection locked="0"/>
    </xf>
    <xf numFmtId="0" fontId="54" fillId="47" borderId="101" xfId="0" applyFont="1" applyFill="1" applyBorder="1" applyAlignment="1" applyProtection="1">
      <alignment horizontal="center" vertical="center" wrapText="1"/>
      <protection locked="0"/>
    </xf>
    <xf numFmtId="0" fontId="54" fillId="47" borderId="102" xfId="0" applyFont="1" applyFill="1" applyBorder="1" applyAlignment="1" applyProtection="1">
      <alignment horizontal="center" vertical="center" wrapText="1"/>
      <protection locked="0"/>
    </xf>
    <xf numFmtId="0" fontId="54" fillId="47" borderId="90" xfId="0" applyFont="1" applyFill="1" applyBorder="1" applyAlignment="1" applyProtection="1">
      <alignment horizontal="center" vertical="center" wrapText="1"/>
      <protection locked="0"/>
    </xf>
    <xf numFmtId="0" fontId="54" fillId="47" borderId="8" xfId="0" applyFont="1" applyFill="1" applyBorder="1" applyAlignment="1" applyProtection="1">
      <alignment horizontal="center" vertical="center" wrapText="1"/>
      <protection locked="0"/>
    </xf>
    <xf numFmtId="0" fontId="54" fillId="47" borderId="91" xfId="0" applyFont="1" applyFill="1" applyBorder="1" applyAlignment="1" applyProtection="1">
      <alignment horizontal="center" vertical="center" wrapText="1"/>
      <protection locked="0"/>
    </xf>
    <xf numFmtId="0" fontId="54" fillId="0" borderId="77" xfId="0" applyFont="1" applyBorder="1" applyAlignment="1" applyProtection="1">
      <alignment horizontal="center" vertical="center" wrapText="1"/>
      <protection locked="0"/>
    </xf>
    <xf numFmtId="0" fontId="54" fillId="0" borderId="80" xfId="0" applyFont="1" applyBorder="1" applyAlignment="1" applyProtection="1">
      <alignment horizontal="center" vertical="center" wrapText="1"/>
      <protection locked="0"/>
    </xf>
    <xf numFmtId="0" fontId="54" fillId="0" borderId="81" xfId="0" applyFont="1" applyBorder="1" applyAlignment="1" applyProtection="1">
      <alignment horizontal="center" vertical="center" wrapText="1"/>
      <protection locked="0"/>
    </xf>
    <xf numFmtId="0" fontId="45" fillId="47" borderId="77" xfId="0" applyFont="1" applyFill="1" applyBorder="1" applyAlignment="1">
      <alignment horizontal="center" vertical="center" wrapText="1"/>
    </xf>
    <xf numFmtId="0" fontId="45" fillId="47" borderId="80" xfId="0" applyFont="1" applyFill="1" applyBorder="1" applyAlignment="1">
      <alignment horizontal="center" vertical="center" wrapText="1"/>
    </xf>
    <xf numFmtId="0" fontId="45" fillId="47" borderId="81" xfId="0" applyFont="1" applyFill="1" applyBorder="1" applyAlignment="1">
      <alignment horizontal="center" vertical="center" wrapText="1"/>
    </xf>
    <xf numFmtId="0" fontId="44" fillId="47" borderId="90" xfId="0" applyFont="1" applyFill="1" applyBorder="1" applyAlignment="1" applyProtection="1">
      <alignment horizontal="center" vertical="center" wrapText="1"/>
      <protection locked="0"/>
    </xf>
    <xf numFmtId="0" fontId="44" fillId="47" borderId="8" xfId="0" applyFont="1" applyFill="1" applyBorder="1" applyAlignment="1" applyProtection="1">
      <alignment horizontal="center" vertical="center" wrapText="1"/>
      <protection locked="0"/>
    </xf>
    <xf numFmtId="0" fontId="44" fillId="47" borderId="91" xfId="0" applyFont="1" applyFill="1" applyBorder="1" applyAlignment="1" applyProtection="1">
      <alignment horizontal="center" vertical="center" wrapText="1"/>
      <protection locked="0"/>
    </xf>
    <xf numFmtId="0" fontId="55" fillId="47" borderId="90" xfId="0" applyFont="1" applyFill="1" applyBorder="1" applyAlignment="1">
      <alignment horizontal="center" vertical="center" wrapText="1"/>
    </xf>
    <xf numFmtId="0" fontId="55" fillId="47" borderId="8" xfId="0" applyFont="1" applyFill="1" applyBorder="1" applyAlignment="1">
      <alignment horizontal="center" vertical="center" wrapText="1"/>
    </xf>
    <xf numFmtId="0" fontId="55" fillId="47" borderId="91" xfId="0" applyFont="1" applyFill="1" applyBorder="1" applyAlignment="1">
      <alignment horizontal="center" vertical="center" wrapText="1"/>
    </xf>
    <xf numFmtId="0" fontId="44" fillId="47" borderId="77" xfId="0" applyFont="1" applyFill="1" applyBorder="1" applyAlignment="1">
      <alignment horizontal="center" vertical="center" wrapText="1"/>
    </xf>
    <xf numFmtId="0" fontId="44" fillId="47" borderId="80" xfId="0" applyFont="1" applyFill="1" applyBorder="1" applyAlignment="1">
      <alignment horizontal="center" vertical="center" wrapText="1"/>
    </xf>
    <xf numFmtId="0" fontId="44" fillId="47" borderId="81" xfId="0" applyFont="1" applyFill="1" applyBorder="1" applyAlignment="1">
      <alignment horizontal="center" vertical="center" wrapText="1"/>
    </xf>
    <xf numFmtId="9" fontId="54" fillId="47" borderId="77" xfId="0" applyNumberFormat="1" applyFont="1" applyFill="1" applyBorder="1" applyAlignment="1">
      <alignment horizontal="center" vertical="center" wrapText="1"/>
    </xf>
    <xf numFmtId="0" fontId="54" fillId="47" borderId="80" xfId="0" applyFont="1" applyFill="1" applyBorder="1" applyAlignment="1">
      <alignment horizontal="center" vertical="center" wrapText="1"/>
    </xf>
    <xf numFmtId="0" fontId="54" fillId="47" borderId="81" xfId="0" applyFont="1" applyFill="1" applyBorder="1" applyAlignment="1">
      <alignment horizontal="center" vertical="center" wrapText="1"/>
    </xf>
    <xf numFmtId="0" fontId="55" fillId="47" borderId="108" xfId="0" applyFont="1" applyFill="1" applyBorder="1" applyAlignment="1" applyProtection="1">
      <alignment horizontal="center" vertical="center" wrapText="1"/>
      <protection locked="0"/>
    </xf>
    <xf numFmtId="9" fontId="55" fillId="47" borderId="108" xfId="66" applyFont="1" applyFill="1" applyBorder="1" applyAlignment="1" applyProtection="1">
      <alignment horizontal="center" vertical="center" wrapText="1"/>
    </xf>
    <xf numFmtId="0" fontId="44" fillId="47" borderId="108" xfId="0" applyFont="1" applyFill="1" applyBorder="1" applyAlignment="1">
      <alignment horizontal="center" vertical="center" wrapText="1"/>
    </xf>
    <xf numFmtId="0" fontId="44" fillId="0" borderId="108" xfId="0" applyFont="1" applyBorder="1" applyAlignment="1" applyProtection="1">
      <alignment horizontal="center" vertical="center" wrapText="1"/>
      <protection locked="0"/>
    </xf>
    <xf numFmtId="0" fontId="44" fillId="0" borderId="109" xfId="0" applyFont="1" applyBorder="1" applyAlignment="1" applyProtection="1">
      <alignment horizontal="center" vertical="center" wrapText="1"/>
      <protection locked="0"/>
    </xf>
    <xf numFmtId="0" fontId="44" fillId="0" borderId="110" xfId="0" applyFont="1" applyBorder="1" applyAlignment="1" applyProtection="1">
      <alignment horizontal="center" vertical="center" wrapText="1"/>
      <protection locked="0"/>
    </xf>
    <xf numFmtId="0" fontId="54" fillId="47" borderId="77" xfId="0" applyFont="1" applyFill="1" applyBorder="1" applyAlignment="1">
      <alignment horizontal="center" vertical="center" wrapText="1"/>
    </xf>
    <xf numFmtId="14" fontId="55" fillId="0" borderId="77" xfId="0" applyNumberFormat="1" applyFont="1" applyBorder="1" applyAlignment="1" applyProtection="1">
      <alignment horizontal="center" vertical="center" wrapText="1"/>
      <protection locked="0"/>
    </xf>
    <xf numFmtId="0" fontId="55" fillId="0" borderId="106" xfId="0" applyFont="1" applyBorder="1" applyAlignment="1" applyProtection="1">
      <alignment horizontal="center" vertical="center" wrapText="1"/>
      <protection locked="0"/>
    </xf>
    <xf numFmtId="0" fontId="55" fillId="0" borderId="89" xfId="0" applyFont="1" applyBorder="1" applyAlignment="1" applyProtection="1">
      <alignment horizontal="center" vertical="center" wrapText="1"/>
      <protection locked="0"/>
    </xf>
    <xf numFmtId="0" fontId="44" fillId="0" borderId="77" xfId="0" applyFont="1" applyBorder="1" applyAlignment="1" applyProtection="1">
      <alignment horizontal="left" vertical="center" wrapText="1"/>
      <protection locked="0"/>
    </xf>
    <xf numFmtId="0" fontId="44" fillId="0" borderId="80" xfId="0" applyFont="1" applyBorder="1" applyAlignment="1" applyProtection="1">
      <alignment horizontal="left" vertical="center" wrapText="1"/>
      <protection locked="0"/>
    </xf>
    <xf numFmtId="0" fontId="44" fillId="0" borderId="81" xfId="0" applyFont="1" applyBorder="1" applyAlignment="1" applyProtection="1">
      <alignment horizontal="left" vertical="center" wrapText="1"/>
      <protection locked="0"/>
    </xf>
    <xf numFmtId="0" fontId="68" fillId="16" borderId="94" xfId="0" applyFont="1" applyFill="1" applyBorder="1" applyAlignment="1">
      <alignment horizontal="center" vertical="center" wrapText="1"/>
    </xf>
    <xf numFmtId="0" fontId="68" fillId="16" borderId="95" xfId="0" applyFont="1" applyFill="1" applyBorder="1" applyAlignment="1">
      <alignment horizontal="center" vertical="center" wrapText="1"/>
    </xf>
    <xf numFmtId="0" fontId="68" fillId="12" borderId="79" xfId="0" applyFont="1" applyFill="1" applyBorder="1" applyAlignment="1">
      <alignment horizontal="center" vertical="center" wrapText="1"/>
    </xf>
    <xf numFmtId="0" fontId="68" fillId="10" borderId="79" xfId="0" applyFont="1" applyFill="1" applyBorder="1" applyAlignment="1">
      <alignment horizontal="center" vertical="center" wrapText="1"/>
    </xf>
    <xf numFmtId="0" fontId="68" fillId="10" borderId="79" xfId="0" applyFont="1" applyFill="1" applyBorder="1" applyAlignment="1">
      <alignment horizontal="center" vertical="center" textRotation="90" wrapText="1"/>
    </xf>
    <xf numFmtId="0" fontId="55" fillId="0" borderId="77" xfId="0" applyFont="1" applyBorder="1" applyAlignment="1" applyProtection="1">
      <alignment horizontal="left" vertical="top" wrapText="1"/>
      <protection locked="0"/>
    </xf>
    <xf numFmtId="0" fontId="55" fillId="0" borderId="106" xfId="0" applyFont="1" applyBorder="1" applyAlignment="1" applyProtection="1">
      <alignment horizontal="left" vertical="top" wrapText="1"/>
      <protection locked="0"/>
    </xf>
    <xf numFmtId="0" fontId="55" fillId="0" borderId="89" xfId="0" applyFont="1" applyBorder="1" applyAlignment="1" applyProtection="1">
      <alignment horizontal="left" vertical="top" wrapText="1"/>
      <protection locked="0"/>
    </xf>
    <xf numFmtId="0" fontId="44" fillId="50" borderId="134" xfId="0" applyFont="1" applyFill="1" applyBorder="1" applyAlignment="1">
      <alignment horizontal="center" vertical="center" wrapText="1"/>
    </xf>
    <xf numFmtId="0" fontId="42" fillId="0" borderId="135" xfId="0" applyFont="1" applyBorder="1"/>
    <xf numFmtId="0" fontId="42" fillId="0" borderId="136" xfId="0" applyFont="1" applyBorder="1"/>
    <xf numFmtId="9" fontId="55" fillId="0" borderId="106" xfId="0" applyNumberFormat="1" applyFont="1" applyBorder="1" applyAlignment="1" applyProtection="1">
      <alignment horizontal="center" vertical="center" wrapText="1"/>
      <protection locked="0"/>
    </xf>
    <xf numFmtId="9" fontId="55" fillId="0" borderId="89" xfId="0" applyNumberFormat="1" applyFont="1" applyBorder="1" applyAlignment="1" applyProtection="1">
      <alignment horizontal="center" vertical="center" wrapText="1"/>
      <protection locked="0"/>
    </xf>
    <xf numFmtId="0" fontId="68" fillId="39" borderId="4" xfId="0" applyFont="1" applyFill="1" applyBorder="1" applyAlignment="1">
      <alignment horizontal="center" vertical="center" wrapText="1"/>
    </xf>
    <xf numFmtId="0" fontId="68" fillId="39" borderId="6" xfId="0" applyFont="1" applyFill="1" applyBorder="1" applyAlignment="1">
      <alignment horizontal="center" vertical="center" wrapText="1"/>
    </xf>
    <xf numFmtId="0" fontId="68" fillId="12" borderId="1" xfId="0" applyFont="1" applyFill="1" applyBorder="1" applyAlignment="1">
      <alignment horizontal="center" vertical="center" wrapText="1"/>
    </xf>
    <xf numFmtId="0" fontId="68" fillId="10" borderId="80" xfId="0" applyFont="1" applyFill="1" applyBorder="1" applyAlignment="1">
      <alignment horizontal="center" vertical="center" wrapText="1"/>
    </xf>
    <xf numFmtId="0" fontId="68" fillId="10" borderId="1" xfId="0" applyFont="1" applyFill="1" applyBorder="1" applyAlignment="1">
      <alignment horizontal="center" vertical="center" wrapText="1"/>
    </xf>
    <xf numFmtId="0" fontId="68" fillId="10" borderId="4" xfId="0" applyFont="1" applyFill="1" applyBorder="1" applyAlignment="1">
      <alignment horizontal="center" vertical="center" wrapText="1"/>
    </xf>
    <xf numFmtId="0" fontId="68" fillId="10" borderId="5" xfId="0" applyFont="1" applyFill="1" applyBorder="1" applyAlignment="1">
      <alignment horizontal="center" vertical="center" wrapText="1"/>
    </xf>
    <xf numFmtId="0" fontId="68" fillId="16" borderId="12" xfId="0" applyFont="1" applyFill="1" applyBorder="1" applyAlignment="1">
      <alignment horizontal="center" vertical="center" wrapText="1"/>
    </xf>
    <xf numFmtId="0" fontId="68" fillId="16" borderId="16" xfId="0" applyFont="1" applyFill="1" applyBorder="1" applyAlignment="1">
      <alignment horizontal="center" vertical="center" wrapText="1"/>
    </xf>
    <xf numFmtId="0" fontId="68" fillId="39" borderId="83" xfId="0" applyFont="1" applyFill="1" applyBorder="1" applyAlignment="1">
      <alignment horizontal="center" vertical="center" wrapText="1"/>
    </xf>
    <xf numFmtId="0" fontId="68" fillId="39" borderId="82" xfId="0" applyFont="1" applyFill="1" applyBorder="1" applyAlignment="1">
      <alignment horizontal="center" vertical="center" wrapText="1"/>
    </xf>
    <xf numFmtId="0" fontId="68" fillId="39" borderId="99" xfId="0" applyFont="1" applyFill="1" applyBorder="1" applyAlignment="1">
      <alignment horizontal="center" vertical="center" wrapText="1"/>
    </xf>
    <xf numFmtId="0" fontId="68" fillId="39" borderId="86" xfId="0" applyFont="1" applyFill="1" applyBorder="1" applyAlignment="1">
      <alignment horizontal="center" vertical="center" wrapText="1"/>
    </xf>
    <xf numFmtId="0" fontId="68" fillId="16" borderId="111" xfId="0" applyFont="1" applyFill="1" applyBorder="1" applyAlignment="1">
      <alignment horizontal="center" vertical="center" wrapText="1"/>
    </xf>
    <xf numFmtId="0" fontId="68" fillId="16" borderId="107" xfId="0" applyFont="1" applyFill="1" applyBorder="1" applyAlignment="1">
      <alignment horizontal="center" vertical="center" wrapText="1"/>
    </xf>
    <xf numFmtId="0" fontId="68" fillId="16" borderId="101" xfId="0" applyFont="1" applyFill="1" applyBorder="1" applyAlignment="1">
      <alignment horizontal="center" vertical="center" wrapText="1"/>
    </xf>
    <xf numFmtId="0" fontId="68" fillId="16" borderId="80" xfId="0" applyFont="1" applyFill="1" applyBorder="1" applyAlignment="1">
      <alignment horizontal="center" vertical="center" wrapText="1"/>
    </xf>
    <xf numFmtId="0" fontId="68" fillId="10" borderId="82" xfId="0" applyFont="1" applyFill="1" applyBorder="1" applyAlignment="1">
      <alignment horizontal="center" vertical="center" wrapText="1"/>
    </xf>
    <xf numFmtId="0" fontId="68" fillId="46" borderId="9" xfId="0" applyFont="1" applyFill="1" applyBorder="1" applyAlignment="1">
      <alignment horizontal="center" vertical="center" wrapText="1"/>
    </xf>
    <xf numFmtId="0" fontId="68" fillId="46" borderId="10" xfId="0" applyFont="1" applyFill="1" applyBorder="1" applyAlignment="1">
      <alignment horizontal="center" vertical="center" wrapText="1"/>
    </xf>
    <xf numFmtId="0" fontId="68" fillId="46" borderId="98" xfId="0" applyFont="1" applyFill="1" applyBorder="1" applyAlignment="1">
      <alignment horizontal="center" vertical="center" wrapText="1"/>
    </xf>
    <xf numFmtId="0" fontId="68" fillId="46" borderId="28" xfId="0" applyFont="1" applyFill="1" applyBorder="1" applyAlignment="1">
      <alignment horizontal="center" vertical="center" wrapText="1"/>
    </xf>
    <xf numFmtId="0" fontId="68" fillId="46" borderId="11" xfId="0" applyFont="1" applyFill="1" applyBorder="1" applyAlignment="1">
      <alignment horizontal="center" vertical="center" wrapText="1"/>
    </xf>
    <xf numFmtId="0" fontId="68" fillId="46" borderId="12" xfId="0" applyFont="1" applyFill="1" applyBorder="1" applyAlignment="1">
      <alignment horizontal="center" vertical="center" wrapText="1"/>
    </xf>
    <xf numFmtId="0" fontId="68" fillId="46" borderId="16" xfId="0" applyFont="1" applyFill="1" applyBorder="1" applyAlignment="1">
      <alignment horizontal="center" vertical="center" wrapText="1"/>
    </xf>
    <xf numFmtId="0" fontId="57" fillId="0" borderId="77" xfId="0" applyFont="1" applyBorder="1" applyAlignment="1" applyProtection="1">
      <alignment horizontal="center" vertical="center" wrapText="1"/>
      <protection locked="0"/>
    </xf>
    <xf numFmtId="0" fontId="57" fillId="0" borderId="80" xfId="0" applyFont="1" applyBorder="1" applyAlignment="1" applyProtection="1">
      <alignment horizontal="center" vertical="center" wrapText="1"/>
      <protection locked="0"/>
    </xf>
    <xf numFmtId="0" fontId="57" fillId="0" borderId="81" xfId="0" applyFont="1" applyBorder="1" applyAlignment="1" applyProtection="1">
      <alignment horizontal="center" vertical="center" wrapText="1"/>
      <protection locked="0"/>
    </xf>
    <xf numFmtId="0" fontId="44" fillId="47" borderId="90" xfId="0" applyFont="1" applyFill="1" applyBorder="1" applyAlignment="1">
      <alignment horizontal="center" vertical="center" wrapText="1"/>
    </xf>
    <xf numFmtId="0" fontId="44" fillId="47" borderId="8" xfId="0" applyFont="1" applyFill="1" applyBorder="1" applyAlignment="1">
      <alignment horizontal="center" vertical="center" wrapText="1"/>
    </xf>
    <xf numFmtId="0" fontId="44" fillId="47" borderId="91" xfId="0" applyFont="1" applyFill="1" applyBorder="1" applyAlignment="1">
      <alignment horizontal="center" vertical="center" wrapText="1"/>
    </xf>
    <xf numFmtId="1" fontId="55" fillId="0" borderId="77" xfId="0" applyNumberFormat="1" applyFont="1" applyBorder="1" applyAlignment="1" applyProtection="1">
      <alignment horizontal="center" vertical="center" wrapText="1"/>
      <protection locked="0"/>
    </xf>
    <xf numFmtId="1" fontId="55" fillId="0" borderId="109" xfId="0" applyNumberFormat="1" applyFont="1" applyBorder="1" applyAlignment="1" applyProtection="1">
      <alignment horizontal="center" vertical="center" wrapText="1"/>
      <protection locked="0"/>
    </xf>
    <xf numFmtId="1" fontId="55" fillId="0" borderId="108" xfId="0" applyNumberFormat="1" applyFont="1" applyBorder="1" applyAlignment="1" applyProtection="1">
      <alignment horizontal="center" vertical="center" wrapText="1"/>
      <protection locked="0"/>
    </xf>
    <xf numFmtId="9" fontId="55" fillId="0" borderId="77" xfId="66" applyFont="1" applyFill="1" applyBorder="1" applyAlignment="1" applyProtection="1">
      <alignment horizontal="center" vertical="center" wrapText="1"/>
      <protection locked="0"/>
    </xf>
    <xf numFmtId="9" fontId="55" fillId="0" borderId="109" xfId="66" applyFont="1" applyFill="1" applyBorder="1" applyAlignment="1" applyProtection="1">
      <alignment horizontal="center" vertical="center" wrapText="1"/>
      <protection locked="0"/>
    </xf>
    <xf numFmtId="9" fontId="55" fillId="0" borderId="108" xfId="66" applyFont="1" applyFill="1" applyBorder="1" applyAlignment="1" applyProtection="1">
      <alignment horizontal="center" vertical="center" wrapText="1"/>
      <protection locked="0"/>
    </xf>
    <xf numFmtId="0" fontId="55" fillId="47" borderId="108" xfId="0" applyFont="1" applyFill="1" applyBorder="1" applyAlignment="1">
      <alignment horizontal="center" vertical="center" wrapText="1"/>
    </xf>
    <xf numFmtId="14" fontId="44" fillId="0" borderId="108" xfId="0" applyNumberFormat="1" applyFont="1" applyBorder="1" applyAlignment="1" applyProtection="1">
      <alignment horizontal="center" vertical="center" wrapText="1"/>
      <protection locked="0"/>
    </xf>
    <xf numFmtId="0" fontId="55" fillId="0" borderId="109" xfId="0" applyFont="1" applyBorder="1" applyAlignment="1" applyProtection="1">
      <alignment horizontal="center" vertical="center" wrapText="1"/>
      <protection locked="0"/>
    </xf>
    <xf numFmtId="0" fontId="55" fillId="0" borderId="110" xfId="0" applyFont="1" applyBorder="1" applyAlignment="1" applyProtection="1">
      <alignment horizontal="center" vertical="center" wrapText="1"/>
      <protection locked="0"/>
    </xf>
    <xf numFmtId="9" fontId="55" fillId="0" borderId="110" xfId="66" applyFont="1" applyFill="1" applyBorder="1" applyAlignment="1" applyProtection="1">
      <alignment horizontal="center" vertical="center" wrapText="1"/>
      <protection locked="0"/>
    </xf>
    <xf numFmtId="0" fontId="54" fillId="47" borderId="108" xfId="0" applyFont="1" applyFill="1" applyBorder="1" applyAlignment="1">
      <alignment horizontal="center" vertical="center" wrapText="1"/>
    </xf>
    <xf numFmtId="14" fontId="44" fillId="0" borderId="109" xfId="0" applyNumberFormat="1" applyFont="1" applyBorder="1" applyAlignment="1" applyProtection="1">
      <alignment horizontal="center" vertical="center" wrapText="1"/>
      <protection locked="0"/>
    </xf>
    <xf numFmtId="14" fontId="44" fillId="0" borderId="110" xfId="0" applyNumberFormat="1" applyFont="1" applyBorder="1" applyAlignment="1" applyProtection="1">
      <alignment horizontal="center" vertical="center" wrapText="1"/>
      <protection locked="0"/>
    </xf>
    <xf numFmtId="0" fontId="54" fillId="47" borderId="109" xfId="0" applyFont="1" applyFill="1" applyBorder="1" applyAlignment="1">
      <alignment horizontal="center" vertical="center" wrapText="1"/>
    </xf>
    <xf numFmtId="0" fontId="54" fillId="47" borderId="110" xfId="0" applyFont="1" applyFill="1" applyBorder="1" applyAlignment="1">
      <alignment horizontal="center" vertical="center" wrapText="1"/>
    </xf>
    <xf numFmtId="0" fontId="54" fillId="47" borderId="77" xfId="0" applyFont="1" applyFill="1" applyBorder="1" applyAlignment="1" applyProtection="1">
      <alignment horizontal="center" vertical="center" wrapText="1"/>
      <protection locked="0"/>
    </xf>
    <xf numFmtId="0" fontId="54" fillId="47" borderId="109" xfId="0" applyFont="1" applyFill="1" applyBorder="1" applyAlignment="1" applyProtection="1">
      <alignment horizontal="center" vertical="center" wrapText="1"/>
      <protection locked="0"/>
    </xf>
    <xf numFmtId="0" fontId="54" fillId="47" borderId="110" xfId="0" applyFont="1" applyFill="1" applyBorder="1" applyAlignment="1" applyProtection="1">
      <alignment horizontal="center" vertical="center" wrapText="1"/>
      <protection locked="0"/>
    </xf>
    <xf numFmtId="9" fontId="55" fillId="47" borderId="109" xfId="66" applyFont="1" applyFill="1" applyBorder="1" applyAlignment="1" applyProtection="1">
      <alignment horizontal="center" vertical="center" wrapText="1"/>
    </xf>
    <xf numFmtId="9" fontId="55" fillId="47" borderId="110" xfId="66" applyFont="1" applyFill="1" applyBorder="1" applyAlignment="1" applyProtection="1">
      <alignment horizontal="center" vertical="center" wrapText="1"/>
    </xf>
    <xf numFmtId="0" fontId="55" fillId="47" borderId="109" xfId="0" applyFont="1" applyFill="1" applyBorder="1" applyAlignment="1" applyProtection="1">
      <alignment horizontal="center" vertical="center" wrapText="1"/>
      <protection locked="0"/>
    </xf>
    <xf numFmtId="0" fontId="55" fillId="47" borderId="110" xfId="0" applyFont="1" applyFill="1" applyBorder="1" applyAlignment="1" applyProtection="1">
      <alignment horizontal="center" vertical="center" wrapText="1"/>
      <protection locked="0"/>
    </xf>
    <xf numFmtId="0" fontId="44" fillId="47" borderId="109" xfId="0" applyFont="1" applyFill="1" applyBorder="1" applyAlignment="1">
      <alignment horizontal="center" vertical="center" wrapText="1"/>
    </xf>
    <xf numFmtId="0" fontId="44" fillId="47" borderId="110" xfId="0" applyFont="1" applyFill="1" applyBorder="1" applyAlignment="1">
      <alignment horizontal="center" vertical="center" wrapText="1"/>
    </xf>
    <xf numFmtId="0" fontId="55" fillId="47" borderId="109" xfId="0" applyFont="1" applyFill="1" applyBorder="1" applyAlignment="1">
      <alignment horizontal="center" vertical="center" wrapText="1"/>
    </xf>
    <xf numFmtId="0" fontId="55" fillId="47" borderId="110" xfId="0" applyFont="1" applyFill="1" applyBorder="1" applyAlignment="1">
      <alignment horizontal="center" vertical="center" wrapText="1"/>
    </xf>
    <xf numFmtId="9" fontId="55" fillId="0" borderId="109" xfId="0" applyNumberFormat="1" applyFont="1" applyBorder="1" applyAlignment="1" applyProtection="1">
      <alignment horizontal="center" vertical="center" wrapText="1"/>
      <protection locked="0"/>
    </xf>
    <xf numFmtId="9" fontId="55" fillId="0" borderId="110" xfId="0" applyNumberFormat="1" applyFont="1" applyBorder="1" applyAlignment="1" applyProtection="1">
      <alignment horizontal="center" vertical="center" wrapText="1"/>
      <protection locked="0"/>
    </xf>
    <xf numFmtId="0" fontId="55" fillId="0" borderId="77" xfId="0" applyFont="1" applyBorder="1" applyAlignment="1" applyProtection="1">
      <alignment horizontal="left" vertical="center" wrapText="1"/>
      <protection locked="0"/>
    </xf>
    <xf numFmtId="0" fontId="55" fillId="0" borderId="109" xfId="0" applyFont="1" applyBorder="1" applyAlignment="1" applyProtection="1">
      <alignment horizontal="left" vertical="center" wrapText="1"/>
      <protection locked="0"/>
    </xf>
    <xf numFmtId="0" fontId="55" fillId="0" borderId="110" xfId="0" applyFont="1" applyBorder="1" applyAlignment="1" applyProtection="1">
      <alignment horizontal="left" vertical="center" wrapText="1"/>
      <protection locked="0"/>
    </xf>
    <xf numFmtId="0" fontId="44" fillId="0" borderId="109" xfId="0" applyFont="1" applyBorder="1" applyAlignment="1" applyProtection="1">
      <alignment horizontal="left" vertical="center" wrapText="1"/>
      <protection locked="0"/>
    </xf>
    <xf numFmtId="0" fontId="44" fillId="0" borderId="110" xfId="0" applyFont="1" applyBorder="1" applyAlignment="1" applyProtection="1">
      <alignment horizontal="left" vertical="center" wrapText="1"/>
      <protection locked="0"/>
    </xf>
    <xf numFmtId="0" fontId="57" fillId="0" borderId="109" xfId="0" applyFont="1" applyBorder="1" applyAlignment="1" applyProtection="1">
      <alignment horizontal="center" vertical="center" wrapText="1"/>
      <protection locked="0"/>
    </xf>
    <xf numFmtId="0" fontId="57" fillId="0" borderId="110" xfId="0" applyFont="1" applyBorder="1" applyAlignment="1" applyProtection="1">
      <alignment horizontal="center" vertical="center" wrapText="1"/>
      <protection locked="0"/>
    </xf>
    <xf numFmtId="0" fontId="44" fillId="0" borderId="106" xfId="0" applyFont="1" applyBorder="1" applyAlignment="1" applyProtection="1">
      <alignment horizontal="center" vertical="center" wrapText="1"/>
      <protection locked="0"/>
    </xf>
    <xf numFmtId="0" fontId="44" fillId="0" borderId="89" xfId="0" applyFont="1" applyBorder="1" applyAlignment="1" applyProtection="1">
      <alignment horizontal="center" vertical="center" wrapText="1"/>
      <protection locked="0"/>
    </xf>
    <xf numFmtId="0" fontId="52" fillId="39" borderId="1" xfId="0" applyFont="1" applyFill="1" applyBorder="1" applyAlignment="1" applyProtection="1">
      <alignment horizontal="center" vertical="center" wrapText="1"/>
      <protection locked="0"/>
    </xf>
    <xf numFmtId="0" fontId="52" fillId="39" borderId="88" xfId="0" applyFont="1" applyFill="1" applyBorder="1" applyAlignment="1" applyProtection="1">
      <alignment horizontal="center" vertical="center" wrapText="1"/>
      <protection locked="0"/>
    </xf>
    <xf numFmtId="0" fontId="68" fillId="39" borderId="1" xfId="0" applyFont="1" applyFill="1" applyBorder="1" applyAlignment="1">
      <alignment horizontal="center" vertical="center" wrapText="1"/>
    </xf>
    <xf numFmtId="0" fontId="68" fillId="39" borderId="79" xfId="0" applyFont="1" applyFill="1" applyBorder="1" applyAlignment="1">
      <alignment horizontal="center" vertical="center" wrapText="1"/>
    </xf>
    <xf numFmtId="0" fontId="68" fillId="39" borderId="84" xfId="0" applyFont="1" applyFill="1" applyBorder="1" applyAlignment="1">
      <alignment horizontal="center" vertical="center" wrapText="1"/>
    </xf>
    <xf numFmtId="0" fontId="68" fillId="39" borderId="10" xfId="0" applyFont="1" applyFill="1" applyBorder="1" applyAlignment="1">
      <alignment horizontal="center" vertical="center" wrapText="1"/>
    </xf>
    <xf numFmtId="0" fontId="68" fillId="39" borderId="85" xfId="0" applyFont="1" applyFill="1" applyBorder="1" applyAlignment="1">
      <alignment horizontal="center" vertical="center" wrapText="1"/>
    </xf>
    <xf numFmtId="0" fontId="54" fillId="47" borderId="112" xfId="0" applyFont="1" applyFill="1" applyBorder="1" applyAlignment="1" applyProtection="1">
      <alignment horizontal="center" vertical="center" wrapText="1"/>
      <protection locked="0"/>
    </xf>
    <xf numFmtId="0" fontId="45" fillId="47" borderId="103" xfId="0" applyFont="1" applyFill="1" applyBorder="1" applyAlignment="1" applyProtection="1">
      <alignment horizontal="center" vertical="top" wrapText="1"/>
      <protection locked="0"/>
    </xf>
    <xf numFmtId="0" fontId="55" fillId="47" borderId="103" xfId="0" applyFont="1" applyFill="1" applyBorder="1" applyAlignment="1" applyProtection="1">
      <alignment horizontal="center" vertical="top" wrapText="1"/>
      <protection locked="0"/>
    </xf>
    <xf numFmtId="0" fontId="44" fillId="0" borderId="103" xfId="0" applyFont="1" applyBorder="1" applyAlignment="1" applyProtection="1">
      <alignment horizontal="center" vertical="top" wrapText="1"/>
      <protection locked="0"/>
    </xf>
    <xf numFmtId="0" fontId="44" fillId="0" borderId="111" xfId="0" applyFont="1" applyBorder="1" applyAlignment="1" applyProtection="1">
      <alignment horizontal="center" vertical="top" wrapText="1"/>
      <protection locked="0"/>
    </xf>
    <xf numFmtId="0" fontId="54" fillId="0" borderId="106" xfId="0" applyFont="1" applyBorder="1" applyAlignment="1" applyProtection="1">
      <alignment horizontal="center" vertical="center" wrapText="1"/>
      <protection locked="0"/>
    </xf>
    <xf numFmtId="0" fontId="54" fillId="0" borderId="89" xfId="0" applyFont="1" applyBorder="1" applyAlignment="1" applyProtection="1">
      <alignment horizontal="center" vertical="center" wrapText="1"/>
      <protection locked="0"/>
    </xf>
    <xf numFmtId="0" fontId="54" fillId="0" borderId="90" xfId="0" applyFont="1" applyBorder="1" applyAlignment="1" applyProtection="1">
      <alignment horizontal="center" vertical="center" wrapText="1"/>
      <protection locked="0"/>
    </xf>
    <xf numFmtId="0" fontId="54" fillId="0" borderId="8" xfId="0" applyFont="1" applyBorder="1" applyAlignment="1" applyProtection="1">
      <alignment horizontal="center" vertical="center" wrapText="1"/>
      <protection locked="0"/>
    </xf>
    <xf numFmtId="0" fontId="54" fillId="0" borderId="109" xfId="0" applyFont="1" applyBorder="1" applyAlignment="1" applyProtection="1">
      <alignment horizontal="center" vertical="center" wrapText="1"/>
      <protection locked="0"/>
    </xf>
    <xf numFmtId="0" fontId="54" fillId="0" borderId="110" xfId="0" applyFont="1" applyBorder="1" applyAlignment="1" applyProtection="1">
      <alignment horizontal="center" vertical="center" wrapText="1"/>
      <protection locked="0"/>
    </xf>
    <xf numFmtId="0" fontId="55" fillId="47" borderId="90" xfId="0" applyFont="1" applyFill="1" applyBorder="1" applyAlignment="1" applyProtection="1">
      <alignment horizontal="center" vertical="center" wrapText="1"/>
      <protection locked="0"/>
    </xf>
    <xf numFmtId="0" fontId="55" fillId="47" borderId="8" xfId="0" applyFont="1" applyFill="1" applyBorder="1" applyAlignment="1" applyProtection="1">
      <alignment horizontal="center" vertical="center" wrapText="1"/>
      <protection locked="0"/>
    </xf>
    <xf numFmtId="0" fontId="55" fillId="47" borderId="91" xfId="0" applyFont="1" applyFill="1" applyBorder="1" applyAlignment="1" applyProtection="1">
      <alignment horizontal="center" vertical="center" wrapText="1"/>
      <protection locked="0"/>
    </xf>
    <xf numFmtId="0" fontId="63" fillId="0" borderId="97" xfId="49" applyFont="1" applyBorder="1" applyAlignment="1">
      <alignment horizontal="center"/>
    </xf>
    <xf numFmtId="0" fontId="63" fillId="0" borderId="98" xfId="49" applyFont="1" applyBorder="1" applyAlignment="1">
      <alignment horizontal="center"/>
    </xf>
    <xf numFmtId="0" fontId="63" fillId="0" borderId="112" xfId="49" applyFont="1" applyBorder="1" applyAlignment="1">
      <alignment horizontal="center"/>
    </xf>
    <xf numFmtId="0" fontId="63" fillId="0" borderId="7" xfId="49" applyFont="1" applyBorder="1" applyAlignment="1">
      <alignment horizontal="center"/>
    </xf>
    <xf numFmtId="0" fontId="63" fillId="0" borderId="0" xfId="49" applyFont="1" applyAlignment="1">
      <alignment horizontal="center"/>
    </xf>
    <xf numFmtId="0" fontId="63" fillId="0" borderId="50" xfId="49" applyFont="1" applyBorder="1" applyAlignment="1">
      <alignment horizontal="center"/>
    </xf>
    <xf numFmtId="0" fontId="63" fillId="0" borderId="11" xfId="49" applyFont="1" applyBorder="1" applyAlignment="1">
      <alignment horizontal="center"/>
    </xf>
    <xf numFmtId="0" fontId="63" fillId="0" borderId="12" xfId="49" applyFont="1" applyBorder="1" applyAlignment="1">
      <alignment horizontal="center"/>
    </xf>
    <xf numFmtId="0" fontId="63" fillId="0" borderId="16" xfId="49" applyFont="1" applyBorder="1" applyAlignment="1">
      <alignment horizontal="center"/>
    </xf>
    <xf numFmtId="0" fontId="52" fillId="2" borderId="12" xfId="0" applyFont="1" applyFill="1" applyBorder="1" applyAlignment="1">
      <alignment horizontal="center"/>
    </xf>
    <xf numFmtId="0" fontId="52" fillId="2" borderId="93" xfId="0" applyFont="1" applyFill="1" applyBorder="1" applyAlignment="1">
      <alignment horizontal="center"/>
    </xf>
    <xf numFmtId="0" fontId="48" fillId="2" borderId="17" xfId="0" applyFont="1" applyFill="1" applyBorder="1" applyAlignment="1" applyProtection="1">
      <alignment horizontal="center" vertical="center" wrapText="1" readingOrder="1"/>
      <protection locked="0"/>
    </xf>
    <xf numFmtId="0" fontId="48" fillId="2" borderId="18" xfId="0" applyFont="1" applyFill="1" applyBorder="1" applyAlignment="1" applyProtection="1">
      <alignment horizontal="center" vertical="center" wrapText="1" readingOrder="1"/>
      <protection locked="0"/>
    </xf>
    <xf numFmtId="0" fontId="48" fillId="2" borderId="19" xfId="0" applyFont="1" applyFill="1" applyBorder="1" applyAlignment="1" applyProtection="1">
      <alignment horizontal="center" vertical="center" wrapText="1" readingOrder="1"/>
      <protection locked="0"/>
    </xf>
    <xf numFmtId="0" fontId="75" fillId="3" borderId="27" xfId="0" applyFont="1" applyFill="1" applyBorder="1" applyAlignment="1" applyProtection="1">
      <alignment horizontal="center" wrapText="1" readingOrder="1"/>
      <protection locked="0"/>
    </xf>
    <xf numFmtId="0" fontId="75" fillId="3" borderId="13" xfId="0" applyFont="1" applyFill="1" applyBorder="1" applyAlignment="1" applyProtection="1">
      <alignment horizontal="center" wrapText="1" readingOrder="1"/>
      <protection locked="0"/>
    </xf>
    <xf numFmtId="0" fontId="75" fillId="3" borderId="20" xfId="0" applyFont="1" applyFill="1" applyBorder="1" applyAlignment="1" applyProtection="1">
      <alignment horizontal="center" wrapText="1" readingOrder="1"/>
      <protection locked="0"/>
    </xf>
    <xf numFmtId="0" fontId="52" fillId="4" borderId="30" xfId="0" applyFont="1" applyFill="1" applyBorder="1" applyAlignment="1" applyProtection="1">
      <alignment horizontal="center" vertical="center" textRotation="90" wrapText="1" readingOrder="1"/>
      <protection locked="0"/>
    </xf>
    <xf numFmtId="0" fontId="52" fillId="4" borderId="21" xfId="0" applyFont="1" applyFill="1" applyBorder="1" applyAlignment="1" applyProtection="1">
      <alignment horizontal="center" vertical="center" textRotation="90" wrapText="1" readingOrder="1"/>
      <protection locked="0"/>
    </xf>
    <xf numFmtId="0" fontId="52" fillId="4" borderId="23" xfId="0" applyFont="1" applyFill="1" applyBorder="1" applyAlignment="1" applyProtection="1">
      <alignment horizontal="center" vertical="center" textRotation="90" wrapText="1" readingOrder="1"/>
      <protection locked="0"/>
    </xf>
    <xf numFmtId="0" fontId="75" fillId="2" borderId="1" xfId="0" applyFont="1" applyFill="1" applyBorder="1" applyAlignment="1">
      <alignment horizontal="center" vertical="center" wrapText="1" readingOrder="1"/>
    </xf>
    <xf numFmtId="0" fontId="75" fillId="2" borderId="2" xfId="0" applyFont="1" applyFill="1" applyBorder="1" applyAlignment="1">
      <alignment horizontal="center" vertical="center" wrapText="1" readingOrder="1"/>
    </xf>
    <xf numFmtId="0" fontId="75" fillId="2" borderId="3" xfId="0" applyFont="1" applyFill="1" applyBorder="1" applyAlignment="1">
      <alignment horizontal="center" vertical="center" wrapText="1" readingOrder="1"/>
    </xf>
    <xf numFmtId="0" fontId="68" fillId="12" borderId="28" xfId="0" applyFont="1" applyFill="1" applyBorder="1" applyAlignment="1">
      <alignment horizontal="center" vertical="center" wrapText="1"/>
    </xf>
    <xf numFmtId="0" fontId="68" fillId="12" borderId="50" xfId="0" applyFont="1" applyFill="1" applyBorder="1" applyAlignment="1">
      <alignment horizontal="center" vertical="center" wrapText="1"/>
    </xf>
    <xf numFmtId="0" fontId="45" fillId="47" borderId="93" xfId="0" applyFont="1" applyFill="1" applyBorder="1" applyAlignment="1" applyProtection="1">
      <alignment horizontal="center" vertical="center" wrapText="1"/>
      <protection locked="0"/>
    </xf>
    <xf numFmtId="0" fontId="47" fillId="12" borderId="7" xfId="0" applyFont="1" applyFill="1" applyBorder="1" applyAlignment="1">
      <alignment horizontal="center" vertical="center" wrapText="1"/>
    </xf>
    <xf numFmtId="0" fontId="47" fillId="12" borderId="0" xfId="0" applyFont="1" applyFill="1" applyAlignment="1">
      <alignment horizontal="center" vertical="center" wrapText="1"/>
    </xf>
    <xf numFmtId="0" fontId="68" fillId="2" borderId="12" xfId="0" applyFont="1" applyFill="1" applyBorder="1" applyAlignment="1">
      <alignment horizontal="center" vertical="center" wrapText="1"/>
    </xf>
    <xf numFmtId="0" fontId="45" fillId="0" borderId="93" xfId="0" applyFont="1" applyBorder="1" applyAlignment="1" applyProtection="1">
      <alignment horizontal="center" vertical="top" wrapText="1"/>
      <protection locked="0"/>
    </xf>
    <xf numFmtId="0" fontId="86" fillId="12" borderId="11" xfId="0" applyFont="1" applyFill="1" applyBorder="1" applyAlignment="1">
      <alignment horizontal="center" vertical="center" wrapText="1" readingOrder="1"/>
    </xf>
    <xf numFmtId="0" fontId="86" fillId="12" borderId="12" xfId="0" applyFont="1" applyFill="1" applyBorder="1" applyAlignment="1">
      <alignment horizontal="center" vertical="center" wrapText="1" readingOrder="1"/>
    </xf>
    <xf numFmtId="0" fontId="86" fillId="12" borderId="16" xfId="0" applyFont="1" applyFill="1" applyBorder="1" applyAlignment="1">
      <alignment horizontal="center" vertical="center" wrapText="1" readingOrder="1"/>
    </xf>
    <xf numFmtId="0" fontId="68" fillId="12" borderId="97" xfId="0" applyFont="1" applyFill="1" applyBorder="1" applyAlignment="1">
      <alignment horizontal="center" vertical="center"/>
    </xf>
    <xf numFmtId="0" fontId="68" fillId="12" borderId="98" xfId="0" applyFont="1" applyFill="1" applyBorder="1" applyAlignment="1">
      <alignment horizontal="center" vertical="center"/>
    </xf>
    <xf numFmtId="0" fontId="68" fillId="12" borderId="96" xfId="0" applyFont="1" applyFill="1" applyBorder="1" applyAlignment="1">
      <alignment horizontal="center" vertical="center"/>
    </xf>
    <xf numFmtId="0" fontId="68" fillId="12" borderId="92" xfId="0" applyFont="1" applyFill="1" applyBorder="1" applyAlignment="1">
      <alignment horizontal="center" vertical="center" wrapText="1"/>
    </xf>
    <xf numFmtId="0" fontId="68" fillId="12" borderId="3" xfId="0" applyFont="1" applyFill="1" applyBorder="1" applyAlignment="1">
      <alignment horizontal="center" vertical="center" wrapText="1"/>
    </xf>
    <xf numFmtId="0" fontId="68" fillId="2" borderId="4" xfId="0" applyFont="1" applyFill="1" applyBorder="1" applyAlignment="1">
      <alignment horizontal="center" vertical="center" wrapText="1" readingOrder="1"/>
    </xf>
    <xf numFmtId="0" fontId="68" fillId="2" borderId="6" xfId="0" applyFont="1" applyFill="1" applyBorder="1" applyAlignment="1">
      <alignment horizontal="center" vertical="center" wrapText="1" readingOrder="1"/>
    </xf>
    <xf numFmtId="0" fontId="63" fillId="0" borderId="113" xfId="49" applyFont="1" applyBorder="1"/>
    <xf numFmtId="0" fontId="55" fillId="0" borderId="113" xfId="49" applyFont="1" applyBorder="1"/>
    <xf numFmtId="165" fontId="72" fillId="49" borderId="0" xfId="49" applyNumberFormat="1" applyFont="1" applyFill="1" applyAlignment="1">
      <alignment horizontal="left" vertical="center" wrapText="1"/>
    </xf>
    <xf numFmtId="0" fontId="64" fillId="0" borderId="97" xfId="49" applyFont="1" applyBorder="1" applyAlignment="1">
      <alignment horizontal="center" vertical="center" wrapText="1"/>
    </xf>
    <xf numFmtId="0" fontId="64" fillId="0" borderId="98" xfId="49" applyFont="1" applyBorder="1" applyAlignment="1">
      <alignment horizontal="center" vertical="center" wrapText="1"/>
    </xf>
    <xf numFmtId="0" fontId="64" fillId="0" borderId="112" xfId="49" applyFont="1" applyBorder="1" applyAlignment="1">
      <alignment horizontal="center" vertical="center" wrapText="1"/>
    </xf>
    <xf numFmtId="0" fontId="64" fillId="0" borderId="111" xfId="49" applyFont="1" applyBorder="1" applyAlignment="1">
      <alignment horizontal="center" vertical="center" wrapText="1"/>
    </xf>
    <xf numFmtId="0" fontId="64" fillId="0" borderId="107" xfId="49" applyFont="1" applyBorder="1" applyAlignment="1">
      <alignment horizontal="center" vertical="center" wrapText="1"/>
    </xf>
    <xf numFmtId="0" fontId="64" fillId="0" borderId="101" xfId="49" applyFont="1" applyBorder="1" applyAlignment="1">
      <alignment horizontal="center" vertical="center" wrapText="1"/>
    </xf>
    <xf numFmtId="0" fontId="64" fillId="0" borderId="117" xfId="49" applyFont="1" applyBorder="1" applyAlignment="1">
      <alignment horizontal="center" vertical="center" wrapText="1"/>
    </xf>
    <xf numFmtId="0" fontId="45" fillId="0" borderId="10" xfId="0" applyFont="1" applyBorder="1" applyAlignment="1">
      <alignment horizontal="center" vertical="center" wrapText="1"/>
    </xf>
    <xf numFmtId="0" fontId="45" fillId="0" borderId="1" xfId="0" applyFont="1" applyBorder="1" applyAlignment="1">
      <alignment horizontal="center" vertical="center"/>
    </xf>
    <xf numFmtId="0" fontId="48" fillId="14" borderId="12" xfId="0" applyFont="1" applyFill="1" applyBorder="1" applyAlignment="1">
      <alignment horizontal="center" wrapText="1"/>
    </xf>
    <xf numFmtId="0" fontId="48" fillId="12" borderId="10" xfId="0" applyFont="1" applyFill="1" applyBorder="1" applyAlignment="1">
      <alignment horizontal="center" vertical="center" wrapText="1"/>
    </xf>
    <xf numFmtId="0" fontId="48" fillId="12" borderId="0" xfId="0" applyFont="1" applyFill="1" applyAlignment="1">
      <alignment horizontal="center" vertical="center" wrapText="1"/>
    </xf>
    <xf numFmtId="0" fontId="48" fillId="12" borderId="12" xfId="0" applyFont="1" applyFill="1" applyBorder="1" applyAlignment="1">
      <alignment horizontal="center" vertical="center" wrapText="1"/>
    </xf>
    <xf numFmtId="0" fontId="48" fillId="13" borderId="0" xfId="0" applyFont="1" applyFill="1" applyAlignment="1">
      <alignment horizontal="center" vertical="center" wrapText="1"/>
    </xf>
    <xf numFmtId="0" fontId="48" fillId="13" borderId="12" xfId="0" applyFont="1" applyFill="1" applyBorder="1" applyAlignment="1">
      <alignment horizontal="center" vertical="center" wrapText="1"/>
    </xf>
    <xf numFmtId="0" fontId="48" fillId="11" borderId="0" xfId="0" applyFont="1" applyFill="1" applyAlignment="1">
      <alignment horizontal="center" vertical="center" wrapText="1"/>
    </xf>
    <xf numFmtId="0" fontId="48" fillId="11" borderId="12" xfId="0" applyFont="1" applyFill="1" applyBorder="1" applyAlignment="1">
      <alignment horizontal="center" vertical="center" wrapText="1"/>
    </xf>
    <xf numFmtId="0" fontId="48" fillId="2" borderId="6" xfId="0" applyFont="1" applyFill="1" applyBorder="1" applyAlignment="1">
      <alignment horizontal="center" vertical="center" wrapText="1"/>
    </xf>
    <xf numFmtId="0" fontId="80" fillId="14" borderId="9" xfId="0" applyFont="1" applyFill="1" applyBorder="1" applyAlignment="1">
      <alignment horizontal="center" vertical="center" wrapText="1"/>
    </xf>
    <xf numFmtId="0" fontId="80" fillId="14" borderId="28" xfId="0" applyFont="1" applyFill="1" applyBorder="1" applyAlignment="1">
      <alignment horizontal="center" vertical="center" wrapText="1"/>
    </xf>
    <xf numFmtId="0" fontId="80" fillId="14" borderId="11" xfId="0" applyFont="1" applyFill="1" applyBorder="1" applyAlignment="1">
      <alignment horizontal="center" vertical="center" wrapText="1"/>
    </xf>
    <xf numFmtId="0" fontId="80" fillId="14" borderId="16" xfId="0" applyFont="1" applyFill="1" applyBorder="1" applyAlignment="1">
      <alignment horizontal="center" vertical="center" wrapText="1"/>
    </xf>
    <xf numFmtId="0" fontId="44" fillId="0" borderId="2" xfId="0" applyFont="1" applyBorder="1" applyAlignment="1">
      <alignment horizontal="center" vertical="center" wrapText="1"/>
    </xf>
    <xf numFmtId="0" fontId="44" fillId="0" borderId="8" xfId="0" applyFont="1" applyBorder="1" applyAlignment="1">
      <alignment horizontal="center" vertical="center" wrapText="1"/>
    </xf>
    <xf numFmtId="0" fontId="44" fillId="0" borderId="3" xfId="0" applyFont="1" applyBorder="1" applyAlignment="1">
      <alignment horizontal="center" vertical="center" wrapText="1"/>
    </xf>
    <xf numFmtId="0" fontId="48" fillId="11" borderId="4" xfId="0" applyFont="1" applyFill="1" applyBorder="1" applyAlignment="1">
      <alignment horizontal="center" vertical="center" wrapText="1"/>
    </xf>
    <xf numFmtId="0" fontId="48" fillId="11" borderId="6" xfId="0" applyFont="1" applyFill="1" applyBorder="1" applyAlignment="1">
      <alignment horizontal="center" vertical="center" wrapText="1"/>
    </xf>
    <xf numFmtId="0" fontId="48" fillId="12" borderId="1" xfId="0" applyFont="1" applyFill="1" applyBorder="1" applyAlignment="1">
      <alignment horizontal="center" vertical="center" wrapText="1"/>
    </xf>
    <xf numFmtId="0" fontId="45" fillId="0" borderId="2" xfId="0" applyFont="1" applyBorder="1" applyAlignment="1">
      <alignment horizontal="center" vertical="center" textRotation="90" wrapText="1"/>
    </xf>
    <xf numFmtId="0" fontId="45" fillId="0" borderId="8" xfId="0" applyFont="1" applyBorder="1" applyAlignment="1">
      <alignment horizontal="center" vertical="center" textRotation="90" wrapText="1"/>
    </xf>
    <xf numFmtId="0" fontId="45" fillId="0" borderId="3" xfId="0" applyFont="1" applyBorder="1" applyAlignment="1">
      <alignment horizontal="center" vertical="center" textRotation="90" wrapText="1"/>
    </xf>
    <xf numFmtId="0" fontId="48" fillId="2" borderId="17" xfId="0" applyFont="1" applyFill="1" applyBorder="1" applyAlignment="1">
      <alignment horizontal="center" vertical="center" wrapText="1" readingOrder="1"/>
    </xf>
    <xf numFmtId="0" fontId="48" fillId="2" borderId="18" xfId="0" applyFont="1" applyFill="1" applyBorder="1" applyAlignment="1">
      <alignment horizontal="center" vertical="center" wrapText="1" readingOrder="1"/>
    </xf>
    <xf numFmtId="0" fontId="48" fillId="2" borderId="19" xfId="0" applyFont="1" applyFill="1" applyBorder="1" applyAlignment="1">
      <alignment horizontal="center" vertical="center" wrapText="1" readingOrder="1"/>
    </xf>
    <xf numFmtId="0" fontId="48" fillId="14" borderId="4" xfId="0" applyFont="1" applyFill="1" applyBorder="1" applyAlignment="1">
      <alignment horizontal="center" vertical="center" wrapText="1"/>
    </xf>
    <xf numFmtId="0" fontId="48" fillId="14" borderId="6" xfId="0" applyFont="1" applyFill="1" applyBorder="1" applyAlignment="1">
      <alignment horizontal="center" vertical="center" wrapText="1"/>
    </xf>
    <xf numFmtId="0" fontId="48" fillId="13" borderId="4" xfId="0" applyFont="1" applyFill="1" applyBorder="1" applyAlignment="1">
      <alignment horizontal="center" vertical="center" wrapText="1"/>
    </xf>
    <xf numFmtId="0" fontId="48" fillId="13" borderId="5" xfId="0" applyFont="1" applyFill="1" applyBorder="1" applyAlignment="1">
      <alignment horizontal="center" vertical="center" wrapText="1"/>
    </xf>
    <xf numFmtId="0" fontId="48" fillId="13" borderId="6" xfId="0" applyFont="1" applyFill="1" applyBorder="1" applyAlignment="1">
      <alignment horizontal="center" vertical="center" wrapText="1"/>
    </xf>
    <xf numFmtId="0" fontId="75" fillId="3" borderId="27" xfId="0" applyFont="1" applyFill="1" applyBorder="1" applyAlignment="1">
      <alignment horizontal="center" wrapText="1" readingOrder="1"/>
    </xf>
    <xf numFmtId="0" fontId="75" fillId="3" borderId="13" xfId="0" applyFont="1" applyFill="1" applyBorder="1" applyAlignment="1">
      <alignment horizontal="center" wrapText="1" readingOrder="1"/>
    </xf>
    <xf numFmtId="0" fontId="75" fillId="3" borderId="20" xfId="0" applyFont="1" applyFill="1" applyBorder="1" applyAlignment="1">
      <alignment horizontal="center" wrapText="1" readingOrder="1"/>
    </xf>
    <xf numFmtId="0" fontId="76" fillId="4" borderId="30" xfId="0" applyFont="1" applyFill="1" applyBorder="1" applyAlignment="1">
      <alignment horizontal="center" vertical="center" textRotation="90" wrapText="1" readingOrder="1"/>
    </xf>
    <xf numFmtId="0" fontId="76" fillId="4" borderId="21" xfId="0" applyFont="1" applyFill="1" applyBorder="1" applyAlignment="1">
      <alignment horizontal="center" vertical="center" textRotation="90" wrapText="1" readingOrder="1"/>
    </xf>
    <xf numFmtId="0" fontId="76" fillId="4" borderId="23" xfId="0" applyFont="1" applyFill="1" applyBorder="1" applyAlignment="1">
      <alignment horizontal="center" vertical="center" textRotation="90" wrapText="1" readingOrder="1"/>
    </xf>
    <xf numFmtId="0" fontId="48" fillId="2" borderId="11" xfId="0" applyFont="1" applyFill="1" applyBorder="1" applyAlignment="1">
      <alignment horizontal="center" vertical="center" wrapText="1"/>
    </xf>
    <xf numFmtId="0" fontId="48" fillId="2" borderId="12" xfId="0" applyFont="1" applyFill="1" applyBorder="1" applyAlignment="1">
      <alignment horizontal="center" vertical="center" wrapText="1"/>
    </xf>
    <xf numFmtId="0" fontId="54" fillId="47" borderId="2" xfId="0" applyFont="1" applyFill="1" applyBorder="1" applyAlignment="1">
      <alignment horizontal="center" vertical="center" wrapText="1"/>
    </xf>
    <xf numFmtId="0" fontId="54" fillId="47" borderId="8" xfId="0" applyFont="1" applyFill="1" applyBorder="1" applyAlignment="1">
      <alignment horizontal="center" vertical="center" wrapText="1"/>
    </xf>
    <xf numFmtId="0" fontId="54" fillId="47" borderId="3" xfId="0" applyFont="1" applyFill="1" applyBorder="1" applyAlignment="1">
      <alignment horizontal="center" vertical="center" wrapText="1"/>
    </xf>
    <xf numFmtId="0" fontId="48" fillId="12" borderId="4" xfId="0" applyFont="1" applyFill="1" applyBorder="1" applyAlignment="1">
      <alignment horizontal="center" vertical="center"/>
    </xf>
    <xf numFmtId="0" fontId="48" fillId="12" borderId="5" xfId="0" applyFont="1" applyFill="1" applyBorder="1" applyAlignment="1">
      <alignment horizontal="center" vertical="center"/>
    </xf>
    <xf numFmtId="0" fontId="55" fillId="47" borderId="2" xfId="0" applyFont="1" applyFill="1" applyBorder="1" applyAlignment="1">
      <alignment horizontal="center" vertical="center" wrapText="1"/>
    </xf>
    <xf numFmtId="0" fontId="55" fillId="47" borderId="3" xfId="0" applyFont="1" applyFill="1" applyBorder="1" applyAlignment="1">
      <alignment horizontal="center" vertical="center" wrapText="1"/>
    </xf>
    <xf numFmtId="0" fontId="48" fillId="10" borderId="5" xfId="0" applyFont="1" applyFill="1" applyBorder="1" applyAlignment="1">
      <alignment horizontal="center" vertical="center"/>
    </xf>
    <xf numFmtId="0" fontId="48" fillId="10" borderId="107" xfId="0" applyFont="1" applyFill="1" applyBorder="1" applyAlignment="1">
      <alignment horizontal="center" vertical="center"/>
    </xf>
    <xf numFmtId="0" fontId="64" fillId="0" borderId="137" xfId="49" applyFont="1" applyBorder="1" applyAlignment="1">
      <alignment horizontal="center" vertical="center" wrapText="1"/>
    </xf>
    <xf numFmtId="0" fontId="48" fillId="12" borderId="4" xfId="0" applyFont="1" applyFill="1" applyBorder="1" applyAlignment="1">
      <alignment horizontal="center"/>
    </xf>
    <xf numFmtId="0" fontId="48" fillId="12" borderId="5" xfId="0" applyFont="1" applyFill="1" applyBorder="1" applyAlignment="1">
      <alignment horizontal="center"/>
    </xf>
    <xf numFmtId="0" fontId="48" fillId="12" borderId="107" xfId="0" applyFont="1" applyFill="1" applyBorder="1" applyAlignment="1">
      <alignment horizontal="center"/>
    </xf>
    <xf numFmtId="0" fontId="48" fillId="12" borderId="138" xfId="0" applyFont="1" applyFill="1" applyBorder="1" applyAlignment="1">
      <alignment horizontal="center"/>
    </xf>
    <xf numFmtId="0" fontId="48" fillId="2" borderId="5" xfId="0" applyFont="1" applyFill="1" applyBorder="1" applyAlignment="1">
      <alignment horizontal="center" vertical="center"/>
    </xf>
    <xf numFmtId="0" fontId="48" fillId="2" borderId="138" xfId="0" applyFont="1" applyFill="1" applyBorder="1" applyAlignment="1">
      <alignment horizontal="center" vertical="center"/>
    </xf>
    <xf numFmtId="0" fontId="3" fillId="12" borderId="103" xfId="0" applyFont="1" applyFill="1" applyBorder="1" applyAlignment="1">
      <alignment horizontal="center"/>
    </xf>
    <xf numFmtId="0" fontId="3" fillId="12" borderId="83" xfId="0" applyFont="1" applyFill="1" applyBorder="1" applyAlignment="1">
      <alignment horizontal="center"/>
    </xf>
    <xf numFmtId="0" fontId="3" fillId="12" borderId="101" xfId="0" applyFont="1" applyFill="1" applyBorder="1" applyAlignment="1">
      <alignment horizontal="center"/>
    </xf>
    <xf numFmtId="0" fontId="1" fillId="0" borderId="103" xfId="0" applyFont="1" applyBorder="1" applyAlignment="1">
      <alignment horizontal="center" vertical="center"/>
    </xf>
    <xf numFmtId="0" fontId="1" fillId="0" borderId="105" xfId="0" applyFont="1" applyBorder="1" applyAlignment="1">
      <alignment horizontal="center" vertical="center"/>
    </xf>
    <xf numFmtId="0" fontId="1" fillId="0" borderId="8" xfId="0" applyFont="1" applyBorder="1" applyAlignment="1">
      <alignment horizontal="center" vertical="center"/>
    </xf>
    <xf numFmtId="0" fontId="1" fillId="0" borderId="3" xfId="0" applyFont="1" applyBorder="1" applyAlignment="1">
      <alignment horizontal="center" vertical="center"/>
    </xf>
    <xf numFmtId="0" fontId="17" fillId="0" borderId="71" xfId="2" applyFont="1" applyBorder="1" applyAlignment="1">
      <alignment horizontal="justify" vertical="center"/>
    </xf>
    <xf numFmtId="0" fontId="17" fillId="0" borderId="73" xfId="2" applyFont="1" applyBorder="1" applyAlignment="1">
      <alignment horizontal="justify" vertical="center"/>
    </xf>
    <xf numFmtId="0" fontId="28" fillId="0" borderId="0" xfId="2" applyFont="1" applyAlignment="1">
      <alignment horizontal="center"/>
    </xf>
    <xf numFmtId="0" fontId="33" fillId="0" borderId="71" xfId="50" applyFont="1" applyBorder="1" applyAlignment="1">
      <alignment horizontal="center" vertical="center"/>
    </xf>
    <xf numFmtId="0" fontId="33" fillId="0" borderId="71" xfId="50" applyFont="1" applyBorder="1" applyAlignment="1">
      <alignment horizontal="center" vertical="center" wrapText="1"/>
    </xf>
    <xf numFmtId="0" fontId="33" fillId="0" borderId="73" xfId="50" applyFont="1" applyBorder="1" applyAlignment="1">
      <alignment horizontal="center" vertical="center" wrapText="1"/>
    </xf>
    <xf numFmtId="0" fontId="17" fillId="0" borderId="0" xfId="2" applyFont="1" applyAlignment="1">
      <alignment horizontal="center"/>
    </xf>
    <xf numFmtId="0" fontId="33" fillId="0" borderId="71" xfId="50" applyFont="1" applyBorder="1" applyAlignment="1">
      <alignment horizontal="center" vertical="top"/>
    </xf>
    <xf numFmtId="0" fontId="29" fillId="9" borderId="71" xfId="0" applyFont="1" applyFill="1" applyBorder="1" applyAlignment="1">
      <alignment horizontal="center" vertical="center" wrapText="1" readingOrder="1"/>
    </xf>
    <xf numFmtId="0" fontId="29" fillId="9" borderId="73" xfId="0" applyFont="1" applyFill="1" applyBorder="1" applyAlignment="1">
      <alignment horizontal="center" vertical="center" wrapText="1" readingOrder="1"/>
    </xf>
    <xf numFmtId="0" fontId="29" fillId="9" borderId="1" xfId="0" applyFont="1" applyFill="1" applyBorder="1" applyAlignment="1">
      <alignment horizontal="center" vertical="center" wrapText="1" readingOrder="1"/>
    </xf>
    <xf numFmtId="0" fontId="29" fillId="9" borderId="74" xfId="0" applyFont="1" applyFill="1" applyBorder="1" applyAlignment="1">
      <alignment horizontal="center" vertical="center" wrapText="1" readingOrder="1"/>
    </xf>
    <xf numFmtId="0" fontId="31" fillId="0" borderId="0" xfId="0" applyFont="1" applyAlignment="1">
      <alignment horizontal="center" vertical="center"/>
    </xf>
    <xf numFmtId="0" fontId="29" fillId="42" borderId="61" xfId="0" applyFont="1" applyFill="1" applyBorder="1" applyAlignment="1">
      <alignment horizontal="center" vertical="center" wrapText="1" readingOrder="1"/>
    </xf>
    <xf numFmtId="0" fontId="29" fillId="42" borderId="62" xfId="0" applyFont="1" applyFill="1" applyBorder="1" applyAlignment="1">
      <alignment horizontal="center" vertical="center" wrapText="1" readingOrder="1"/>
    </xf>
    <xf numFmtId="0" fontId="29" fillId="42" borderId="63" xfId="0" applyFont="1" applyFill="1" applyBorder="1" applyAlignment="1">
      <alignment horizontal="center" vertical="center" wrapText="1" readingOrder="1"/>
    </xf>
    <xf numFmtId="0" fontId="29" fillId="42" borderId="66" xfId="0" applyFont="1" applyFill="1" applyBorder="1" applyAlignment="1">
      <alignment horizontal="center" vertical="center" wrapText="1" readingOrder="1"/>
    </xf>
    <xf numFmtId="0" fontId="29" fillId="42" borderId="67" xfId="0" applyFont="1" applyFill="1" applyBorder="1" applyAlignment="1">
      <alignment horizontal="center" vertical="center" wrapText="1" readingOrder="1"/>
    </xf>
    <xf numFmtId="0" fontId="29" fillId="9" borderId="69" xfId="0" applyFont="1" applyFill="1" applyBorder="1" applyAlignment="1">
      <alignment horizontal="center" vertical="center" wrapText="1" readingOrder="1"/>
    </xf>
    <xf numFmtId="0" fontId="29" fillId="9" borderId="3" xfId="0" applyFont="1" applyFill="1" applyBorder="1" applyAlignment="1">
      <alignment horizontal="center" vertical="center" wrapText="1" readingOrder="1"/>
    </xf>
    <xf numFmtId="14" fontId="46" fillId="9" borderId="121" xfId="0" applyNumberFormat="1" applyFont="1" applyFill="1" applyBorder="1" applyAlignment="1">
      <alignment horizontal="center" vertical="center"/>
    </xf>
    <xf numFmtId="0" fontId="58" fillId="0" borderId="0" xfId="0" applyFont="1" applyAlignment="1" applyProtection="1">
      <alignment vertical="center" wrapText="1"/>
      <protection locked="0"/>
    </xf>
    <xf numFmtId="0" fontId="61" fillId="0" borderId="0" xfId="0" applyFont="1" applyAlignment="1" applyProtection="1">
      <alignment wrapText="1"/>
      <protection locked="0"/>
    </xf>
    <xf numFmtId="0" fontId="45" fillId="43" borderId="114" xfId="0" applyFont="1" applyFill="1" applyBorder="1" applyAlignment="1" applyProtection="1">
      <alignment horizontal="center" wrapText="1"/>
      <protection locked="0"/>
    </xf>
    <xf numFmtId="0" fontId="45" fillId="43" borderId="115" xfId="0" applyFont="1" applyFill="1" applyBorder="1" applyAlignment="1" applyProtection="1">
      <alignment horizontal="center" vertical="center" wrapText="1"/>
      <protection locked="0"/>
    </xf>
    <xf numFmtId="0" fontId="44" fillId="0" borderId="116" xfId="0" applyFont="1" applyBorder="1" applyAlignment="1" applyProtection="1">
      <alignment wrapText="1"/>
      <protection locked="0"/>
    </xf>
    <xf numFmtId="0" fontId="44" fillId="0" borderId="26" xfId="0" applyFont="1" applyBorder="1" applyAlignment="1" applyProtection="1">
      <alignment horizontal="center" vertical="center" wrapText="1"/>
      <protection locked="0"/>
    </xf>
    <xf numFmtId="16" fontId="44" fillId="0" borderId="0" xfId="0" applyNumberFormat="1" applyFont="1" applyAlignment="1" applyProtection="1">
      <alignment horizontal="center" vertical="center" wrapText="1"/>
      <protection locked="0"/>
    </xf>
    <xf numFmtId="0" fontId="61" fillId="0" borderId="25" xfId="0" applyFont="1" applyBorder="1" applyAlignment="1" applyProtection="1">
      <alignment horizontal="center" wrapText="1"/>
      <protection locked="0"/>
    </xf>
    <xf numFmtId="0" fontId="45" fillId="9" borderId="121" xfId="0" applyFont="1" applyFill="1" applyBorder="1" applyAlignment="1">
      <alignment horizontal="left" vertical="top" wrapText="1"/>
    </xf>
    <xf numFmtId="0" fontId="48" fillId="9" borderId="121" xfId="0" applyFont="1" applyFill="1" applyBorder="1" applyAlignment="1">
      <alignment horizontal="left" vertical="top"/>
    </xf>
    <xf numFmtId="0" fontId="44" fillId="0" borderId="132" xfId="0" applyFont="1" applyBorder="1" applyAlignment="1">
      <alignment horizontal="center" wrapText="1"/>
    </xf>
  </cellXfs>
  <cellStyles count="68">
    <cellStyle name="Bueno 2" xfId="3"/>
    <cellStyle name="Cálculo 2" xfId="4"/>
    <cellStyle name="Celda de comprobación 2" xfId="5"/>
    <cellStyle name="Celda vinculada 2" xfId="6"/>
    <cellStyle name="Encabezado 1 2" xfId="41"/>
    <cellStyle name="Encabezado 4 2" xfId="7"/>
    <cellStyle name="Énfasis 1" xfId="8"/>
    <cellStyle name="Énfasis 2" xfId="9"/>
    <cellStyle name="Énfasis 3" xfId="10"/>
    <cellStyle name="Énfasis1 - 20%" xfId="12"/>
    <cellStyle name="Énfasis1 - 40%" xfId="13"/>
    <cellStyle name="Énfasis1 - 60%" xfId="14"/>
    <cellStyle name="Énfasis1 2" xfId="11"/>
    <cellStyle name="Énfasis1 3" xfId="60"/>
    <cellStyle name="Énfasis2 - 20%" xfId="16"/>
    <cellStyle name="Énfasis2 - 40%" xfId="17"/>
    <cellStyle name="Énfasis2 - 60%" xfId="18"/>
    <cellStyle name="Énfasis2 2" xfId="15"/>
    <cellStyle name="Énfasis2 3" xfId="61"/>
    <cellStyle name="Énfasis3 - 20%" xfId="20"/>
    <cellStyle name="Énfasis3 - 40%" xfId="21"/>
    <cellStyle name="Énfasis3 - 60%" xfId="22"/>
    <cellStyle name="Énfasis3 2" xfId="19"/>
    <cellStyle name="Énfasis3 3" xfId="62"/>
    <cellStyle name="Énfasis4 - 20%" xfId="24"/>
    <cellStyle name="Énfasis4 - 40%" xfId="25"/>
    <cellStyle name="Énfasis4 - 60%" xfId="26"/>
    <cellStyle name="Énfasis4 2" xfId="23"/>
    <cellStyle name="Énfasis4 3" xfId="63"/>
    <cellStyle name="Énfasis5 - 20%" xfId="28"/>
    <cellStyle name="Énfasis5 - 40%" xfId="29"/>
    <cellStyle name="Énfasis5 - 60%" xfId="30"/>
    <cellStyle name="Énfasis5 2" xfId="27"/>
    <cellStyle name="Énfasis5 3" xfId="64"/>
    <cellStyle name="Énfasis6 - 20%" xfId="32"/>
    <cellStyle name="Énfasis6 - 40%" xfId="33"/>
    <cellStyle name="Énfasis6 - 60%" xfId="34"/>
    <cellStyle name="Énfasis6 2" xfId="31"/>
    <cellStyle name="Énfasis6 3" xfId="65"/>
    <cellStyle name="Entrada 2" xfId="35"/>
    <cellStyle name="Incorrecto 2" xfId="36"/>
    <cellStyle name="Millares [0]" xfId="67" builtinId="6"/>
    <cellStyle name="Neutral 2" xfId="37"/>
    <cellStyle name="Normal" xfId="0" builtinId="0"/>
    <cellStyle name="Normal 2" xfId="2"/>
    <cellStyle name="Normal 2 2" xfId="49"/>
    <cellStyle name="Normal 2 3" xfId="46"/>
    <cellStyle name="Normal 3" xfId="1"/>
    <cellStyle name="Normal 3 2" xfId="52"/>
    <cellStyle name="Normal 3 2 2" xfId="58"/>
    <cellStyle name="Normal 3 3" xfId="54"/>
    <cellStyle name="Normal 3 4" xfId="47"/>
    <cellStyle name="Normal 4" xfId="48"/>
    <cellStyle name="Normal 4 2" xfId="51"/>
    <cellStyle name="Normal 4 2 2" xfId="57"/>
    <cellStyle name="Normal 4 3" xfId="55"/>
    <cellStyle name="Normal 5" xfId="50"/>
    <cellStyle name="Normal 5 2" xfId="56"/>
    <cellStyle name="Normal 6" xfId="53"/>
    <cellStyle name="Normal 6 2" xfId="59"/>
    <cellStyle name="Notas 2" xfId="38"/>
    <cellStyle name="Porcentaje" xfId="66" builtinId="5"/>
    <cellStyle name="Salida 2" xfId="39"/>
    <cellStyle name="Texto de advertencia 2" xfId="40"/>
    <cellStyle name="Título 2 2" xfId="42"/>
    <cellStyle name="Título 3 2" xfId="43"/>
    <cellStyle name="Título de hoja" xfId="44"/>
    <cellStyle name="Total 2" xfId="45"/>
  </cellStyles>
  <dxfs count="60">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ont>
        <color rgb="FF9C5700"/>
      </font>
      <fill>
        <patternFill>
          <bgColor rgb="FFFFFF00"/>
        </patternFill>
      </fill>
    </dxf>
    <dxf>
      <font>
        <color theme="5"/>
      </font>
      <fill>
        <patternFill>
          <bgColor rgb="FFFFC000"/>
        </patternFill>
      </fill>
    </dxf>
    <dxf>
      <font>
        <color rgb="FF9C0006"/>
      </font>
      <fill>
        <patternFill>
          <bgColor rgb="FFFFC7CE"/>
        </patternFill>
      </fill>
    </dxf>
    <dxf>
      <fill>
        <gradientFill degree="45">
          <stop position="0">
            <color theme="0"/>
          </stop>
          <stop position="1">
            <color theme="8" tint="0.59999389629810485"/>
          </stop>
        </gradientFill>
      </fill>
    </dxf>
    <dxf>
      <font>
        <color rgb="FF9C5700"/>
      </font>
      <fill>
        <patternFill>
          <bgColor rgb="FFFFFF00"/>
        </patternFill>
      </fill>
    </dxf>
    <dxf>
      <font>
        <color theme="5"/>
      </font>
      <fill>
        <patternFill>
          <bgColor rgb="FFFFC000"/>
        </patternFill>
      </fill>
    </dxf>
    <dxf>
      <font>
        <color rgb="FF9C0006"/>
      </font>
      <fill>
        <patternFill>
          <bgColor rgb="FFFFC7CE"/>
        </patternFill>
      </fill>
    </dxf>
    <dxf>
      <fill>
        <patternFill>
          <bgColor rgb="FF92D050"/>
        </patternFill>
      </fill>
    </dxf>
    <dxf>
      <fill>
        <patternFill>
          <bgColor theme="9" tint="-0.24994659260841701"/>
        </patternFill>
      </fill>
    </dxf>
    <dxf>
      <fill>
        <patternFill>
          <bgColor rgb="FFC00000"/>
        </patternFill>
      </fill>
    </dxf>
    <dxf>
      <fill>
        <patternFill>
          <bgColor rgb="FFFFFF0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ill>
        <patternFill>
          <bgColor rgb="FF92D05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s>
  <tableStyles count="0" defaultTableStyle="TableStyleMedium2" defaultPivotStyle="PivotStyleLight16"/>
  <colors>
    <mruColors>
      <color rgb="FF00B050"/>
      <color rgb="FFFFFF00"/>
      <color rgb="FF92D050"/>
      <color rgb="FFE26B0A"/>
      <color rgb="FFC00000"/>
      <color rgb="FFFFFF66"/>
      <color rgb="FFFFC000"/>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xdr:from>
      <xdr:col>1</xdr:col>
      <xdr:colOff>576792</xdr:colOff>
      <xdr:row>0</xdr:row>
      <xdr:rowOff>42333</xdr:rowOff>
    </xdr:from>
    <xdr:to>
      <xdr:col>1</xdr:col>
      <xdr:colOff>1317625</xdr:colOff>
      <xdr:row>2</xdr:row>
      <xdr:rowOff>222250</xdr:rowOff>
    </xdr:to>
    <xdr:pic>
      <xdr:nvPicPr>
        <xdr:cNvPr id="3" name="image1.png">
          <a:extLst>
            <a:ext uri="{FF2B5EF4-FFF2-40B4-BE49-F238E27FC236}">
              <a16:creationId xmlns:a16="http://schemas.microsoft.com/office/drawing/2014/main" id="{7C69CDC8-17D9-474E-9333-CA9199AFA994}"/>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6667" y="42333"/>
          <a:ext cx="740833" cy="783167"/>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twoCellAnchor>
</xdr:wsDr>
</file>

<file path=xl/drawings/drawing2.xml><?xml version="1.0" encoding="utf-8"?>
<xdr:wsDr xmlns:xdr="http://schemas.openxmlformats.org/drawingml/2006/spreadsheetDrawing" xmlns:a="http://schemas.openxmlformats.org/drawingml/2006/main">
  <xdr:twoCellAnchor>
    <xdr:from>
      <xdr:col>1</xdr:col>
      <xdr:colOff>1017323</xdr:colOff>
      <xdr:row>0</xdr:row>
      <xdr:rowOff>74084</xdr:rowOff>
    </xdr:from>
    <xdr:to>
      <xdr:col>1</xdr:col>
      <xdr:colOff>1524000</xdr:colOff>
      <xdr:row>2</xdr:row>
      <xdr:rowOff>148167</xdr:rowOff>
    </xdr:to>
    <xdr:pic>
      <xdr:nvPicPr>
        <xdr:cNvPr id="2" name="image1.png">
          <a:extLst>
            <a:ext uri="{FF2B5EF4-FFF2-40B4-BE49-F238E27FC236}">
              <a16:creationId xmlns:a16="http://schemas.microsoft.com/office/drawing/2014/main" id="{7C69CDC8-17D9-474E-9333-CA9199AFA994}"/>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55990" y="74084"/>
          <a:ext cx="506677" cy="455083"/>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twoCellAnchor>
</xdr:wsDr>
</file>

<file path=xl/drawings/drawing3.xml><?xml version="1.0" encoding="utf-8"?>
<xdr:wsDr xmlns:xdr="http://schemas.openxmlformats.org/drawingml/2006/spreadsheetDrawing" xmlns:a="http://schemas.openxmlformats.org/drawingml/2006/main">
  <xdr:twoCellAnchor>
    <xdr:from>
      <xdr:col>1</xdr:col>
      <xdr:colOff>306162</xdr:colOff>
      <xdr:row>0</xdr:row>
      <xdr:rowOff>136070</xdr:rowOff>
    </xdr:from>
    <xdr:to>
      <xdr:col>1</xdr:col>
      <xdr:colOff>1156608</xdr:colOff>
      <xdr:row>2</xdr:row>
      <xdr:rowOff>326571</xdr:rowOff>
    </xdr:to>
    <xdr:pic>
      <xdr:nvPicPr>
        <xdr:cNvPr id="5" name="image1.png">
          <a:extLst>
            <a:ext uri="{FF2B5EF4-FFF2-40B4-BE49-F238E27FC236}">
              <a16:creationId xmlns:a16="http://schemas.microsoft.com/office/drawing/2014/main" id="{7C69CDC8-17D9-474E-9333-CA9199AFA994}"/>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03591" y="136070"/>
          <a:ext cx="850446" cy="571501"/>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twoCellAnchor>
</xdr:wsDr>
</file>

<file path=xl/drawings/drawing4.xml><?xml version="1.0" encoding="utf-8"?>
<xdr:wsDr xmlns:xdr="http://schemas.openxmlformats.org/drawingml/2006/spreadsheetDrawing" xmlns:a="http://schemas.openxmlformats.org/drawingml/2006/main">
  <xdr:twoCellAnchor>
    <xdr:from>
      <xdr:col>0</xdr:col>
      <xdr:colOff>1095375</xdr:colOff>
      <xdr:row>0</xdr:row>
      <xdr:rowOff>53975</xdr:rowOff>
    </xdr:from>
    <xdr:to>
      <xdr:col>1</xdr:col>
      <xdr:colOff>317500</xdr:colOff>
      <xdr:row>3</xdr:row>
      <xdr:rowOff>0</xdr:rowOff>
    </xdr:to>
    <xdr:pic>
      <xdr:nvPicPr>
        <xdr:cNvPr id="4" name="image1.png">
          <a:extLst>
            <a:ext uri="{FF2B5EF4-FFF2-40B4-BE49-F238E27FC236}">
              <a16:creationId xmlns:a16="http://schemas.microsoft.com/office/drawing/2014/main" id="{7C69CDC8-17D9-474E-9333-CA9199AFA994}"/>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95375" y="53975"/>
          <a:ext cx="809625" cy="708025"/>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twoCellAnchor>
</xdr:wsDr>
</file>

<file path=xl/drawings/drawing5.xml><?xml version="1.0" encoding="utf-8"?>
<xdr:wsDr xmlns:xdr="http://schemas.openxmlformats.org/drawingml/2006/spreadsheetDrawing" xmlns:a="http://schemas.openxmlformats.org/drawingml/2006/main">
  <xdr:twoCellAnchor>
    <xdr:from>
      <xdr:col>1</xdr:col>
      <xdr:colOff>1640416</xdr:colOff>
      <xdr:row>0</xdr:row>
      <xdr:rowOff>53974</xdr:rowOff>
    </xdr:from>
    <xdr:to>
      <xdr:col>2</xdr:col>
      <xdr:colOff>571500</xdr:colOff>
      <xdr:row>2</xdr:row>
      <xdr:rowOff>349249</xdr:rowOff>
    </xdr:to>
    <xdr:pic>
      <xdr:nvPicPr>
        <xdr:cNvPr id="2" name="image1.png">
          <a:extLst>
            <a:ext uri="{FF2B5EF4-FFF2-40B4-BE49-F238E27FC236}">
              <a16:creationId xmlns:a16="http://schemas.microsoft.com/office/drawing/2014/main" id="{7C69CDC8-17D9-474E-9333-CA9199AFA994}"/>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27791" y="53974"/>
          <a:ext cx="804334" cy="676275"/>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twoCellAnchor>
</xdr:wsDr>
</file>

<file path=xl/drawings/drawing6.xml><?xml version="1.0" encoding="utf-8"?>
<xdr:wsDr xmlns:xdr="http://schemas.openxmlformats.org/drawingml/2006/spreadsheetDrawing" xmlns:a="http://schemas.openxmlformats.org/drawingml/2006/main">
  <xdr:twoCellAnchor>
    <xdr:from>
      <xdr:col>1</xdr:col>
      <xdr:colOff>510115</xdr:colOff>
      <xdr:row>0</xdr:row>
      <xdr:rowOff>38099</xdr:rowOff>
    </xdr:from>
    <xdr:to>
      <xdr:col>2</xdr:col>
      <xdr:colOff>190499</xdr:colOff>
      <xdr:row>2</xdr:row>
      <xdr:rowOff>333374</xdr:rowOff>
    </xdr:to>
    <xdr:pic>
      <xdr:nvPicPr>
        <xdr:cNvPr id="2" name="image1.png">
          <a:extLst>
            <a:ext uri="{FF2B5EF4-FFF2-40B4-BE49-F238E27FC236}">
              <a16:creationId xmlns:a16="http://schemas.microsoft.com/office/drawing/2014/main" id="{7C69CDC8-17D9-474E-9333-CA9199AFA994}"/>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00740" y="38099"/>
          <a:ext cx="871009" cy="787400"/>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1987437</xdr:colOff>
      <xdr:row>2</xdr:row>
      <xdr:rowOff>161925</xdr:rowOff>
    </xdr:to>
    <xdr:pic>
      <xdr:nvPicPr>
        <xdr:cNvPr id="2" name="Imagen 1">
          <a:extLst>
            <a:ext uri="{FF2B5EF4-FFF2-40B4-BE49-F238E27FC236}">
              <a16:creationId xmlns:a16="http://schemas.microsoft.com/office/drawing/2014/main" id="{833C5184-E002-40AE-AE71-AA6F870BBF60}"/>
            </a:ext>
          </a:extLst>
        </xdr:cNvPr>
        <xdr:cNvPicPr>
          <a:picLocks noChangeAspect="1"/>
        </xdr:cNvPicPr>
      </xdr:nvPicPr>
      <xdr:blipFill>
        <a:blip xmlns:r="http://schemas.openxmlformats.org/officeDocument/2006/relationships" r:embed="rId1"/>
        <a:stretch>
          <a:fillRect/>
        </a:stretch>
      </xdr:blipFill>
      <xdr:spPr>
        <a:xfrm>
          <a:off x="0" y="0"/>
          <a:ext cx="1987437" cy="54292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5</xdr:col>
      <xdr:colOff>299357</xdr:colOff>
      <xdr:row>6</xdr:row>
      <xdr:rowOff>176893</xdr:rowOff>
    </xdr:from>
    <xdr:to>
      <xdr:col>14</xdr:col>
      <xdr:colOff>449036</xdr:colOff>
      <xdr:row>17</xdr:row>
      <xdr:rowOff>293638</xdr:rowOff>
    </xdr:to>
    <xdr:pic>
      <xdr:nvPicPr>
        <xdr:cNvPr id="2" name="Imagen 1">
          <a:extLst>
            <a:ext uri="{FF2B5EF4-FFF2-40B4-BE49-F238E27FC236}">
              <a16:creationId xmlns:a16="http://schemas.microsoft.com/office/drawing/2014/main" id="{00000000-0008-0000-0300-000002000000}"/>
            </a:ext>
          </a:extLst>
        </xdr:cNvPr>
        <xdr:cNvPicPr>
          <a:picLocks noChangeAspect="1"/>
        </xdr:cNvPicPr>
      </xdr:nvPicPr>
      <xdr:blipFill rotWithShape="1">
        <a:blip xmlns:r="http://schemas.openxmlformats.org/officeDocument/2006/relationships" r:embed="rId1"/>
        <a:srcRect l="4154" t="8622" r="6254"/>
        <a:stretch/>
      </xdr:blipFill>
      <xdr:spPr>
        <a:xfrm>
          <a:off x="10691132" y="1329418"/>
          <a:ext cx="7179129" cy="490509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catastrobogotacol.sharepoint.com/SGSIDOC/Planear/Activos/2011/ValoracionActivosSGSIUENRP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gi.catastrobogota.gov.co:8085/Contenedor/Users/nvanegas/Documents/SGI/GIR/2018/SI/Formato%20Matriz%20de%20Riesgos%20UAECD%202018_04_2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7002"/>
      <sheetName val="Amenazas"/>
      <sheetName val="TipologiaActivos"/>
      <sheetName val="Niveles de Responsabilidad"/>
      <sheetName val="CriteriosEvaluacion"/>
      <sheetName val="Consecuencias(Impacto)"/>
      <sheetName val="Vulnerabilidades"/>
      <sheetName val="Valoración de Activos"/>
      <sheetName val="Niveles de Clasificacion"/>
      <sheetName val="RevisionSegInformacion"/>
    </sheetNames>
    <sheetDataSet>
      <sheetData sheetId="0"/>
      <sheetData sheetId="1"/>
      <sheetData sheetId="2">
        <row r="4">
          <cell r="A4" t="str">
            <v>Dato</v>
          </cell>
        </row>
        <row r="5">
          <cell r="A5" t="str">
            <v>Dispositivo</v>
          </cell>
        </row>
        <row r="6">
          <cell r="A6" t="str">
            <v>Documento</v>
          </cell>
        </row>
        <row r="7">
          <cell r="A7" t="str">
            <v>Sistema de Almacenamiento de Información</v>
          </cell>
        </row>
        <row r="8">
          <cell r="A8" t="str">
            <v>Sistema de Información</v>
          </cell>
        </row>
        <row r="9">
          <cell r="A9" t="str">
            <v>Software</v>
          </cell>
        </row>
      </sheetData>
      <sheetData sheetId="3"/>
      <sheetData sheetId="4">
        <row r="14">
          <cell r="A14">
            <v>1</v>
          </cell>
          <cell r="B14">
            <v>2</v>
          </cell>
          <cell r="C14">
            <v>3</v>
          </cell>
          <cell r="D14">
            <v>4</v>
          </cell>
          <cell r="E14">
            <v>5</v>
          </cell>
        </row>
        <row r="25">
          <cell r="E25">
            <v>1</v>
          </cell>
        </row>
        <row r="26">
          <cell r="E26">
            <v>0</v>
          </cell>
        </row>
        <row r="45">
          <cell r="A45" t="str">
            <v>PN1</v>
          </cell>
        </row>
        <row r="46">
          <cell r="A46" t="str">
            <v>PN2</v>
          </cell>
        </row>
        <row r="47">
          <cell r="A47" t="str">
            <v>PN3</v>
          </cell>
        </row>
        <row r="48">
          <cell r="A48" t="str">
            <v>PN4</v>
          </cell>
        </row>
        <row r="49">
          <cell r="A49" t="str">
            <v>PN5</v>
          </cell>
        </row>
      </sheetData>
      <sheetData sheetId="5">
        <row r="1">
          <cell r="B1">
            <v>1</v>
          </cell>
          <cell r="C1">
            <v>2</v>
          </cell>
          <cell r="D1">
            <v>3</v>
          </cell>
          <cell r="E1">
            <v>4</v>
          </cell>
          <cell r="F1">
            <v>5</v>
          </cell>
        </row>
      </sheetData>
      <sheetData sheetId="6"/>
      <sheetData sheetId="7"/>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Matriz de Riesgos"/>
      <sheetName val="Controles"/>
      <sheetName val="Mapas de Calor"/>
      <sheetName val="Parametros"/>
      <sheetName val="Amenazas"/>
      <sheetName val="Acerno_Cache_XXXXX"/>
      <sheetName val="Probabilidad Amenaza"/>
      <sheetName val="Vulnerabilidades Provisional"/>
      <sheetName val="Vaoloración"/>
      <sheetName val="Amenazas 2"/>
      <sheetName val="RIESGOS BRUTOS"/>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7.xml"/><Relationship Id="rId1" Type="http://schemas.openxmlformats.org/officeDocument/2006/relationships/printerSettings" Target="../printerSettings/printerSettings7.bin"/><Relationship Id="rId5" Type="http://schemas.openxmlformats.org/officeDocument/2006/relationships/comments" Target="../comments6.xml"/><Relationship Id="rId4" Type="http://schemas.openxmlformats.org/officeDocument/2006/relationships/vmlDrawing" Target="../drawings/vmlDrawing7.v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G36"/>
  <sheetViews>
    <sheetView showGridLines="0" view="pageBreakPreview" zoomScale="60" zoomScaleNormal="90" workbookViewId="0">
      <selection activeCell="E32" sqref="E32:G32"/>
    </sheetView>
  </sheetViews>
  <sheetFormatPr baseColWidth="10" defaultColWidth="11.42578125" defaultRowHeight="16.5" x14ac:dyDescent="0.3"/>
  <cols>
    <col min="1" max="1" width="4" style="79" customWidth="1"/>
    <col min="2" max="2" width="25" style="81" customWidth="1"/>
    <col min="3" max="3" width="58.5703125" style="81" customWidth="1"/>
    <col min="4" max="4" width="39.7109375" style="81" customWidth="1"/>
    <col min="5" max="5" width="39" style="81" customWidth="1"/>
    <col min="6" max="6" width="33.140625" style="81" customWidth="1"/>
    <col min="7" max="7" width="34.85546875" style="81" customWidth="1"/>
    <col min="8" max="16384" width="11.42578125" style="81"/>
  </cols>
  <sheetData>
    <row r="1" spans="1:7" ht="24" customHeight="1" x14ac:dyDescent="0.3">
      <c r="B1" s="427"/>
      <c r="C1" s="456" t="s">
        <v>623</v>
      </c>
      <c r="D1" s="457"/>
      <c r="E1" s="457"/>
      <c r="F1" s="458"/>
      <c r="G1" s="80" t="s">
        <v>677</v>
      </c>
    </row>
    <row r="2" spans="1:7" ht="24" customHeight="1" x14ac:dyDescent="0.3">
      <c r="B2" s="427"/>
      <c r="C2" s="459"/>
      <c r="D2" s="460"/>
      <c r="E2" s="460"/>
      <c r="F2" s="461"/>
      <c r="G2" s="80" t="s">
        <v>675</v>
      </c>
    </row>
    <row r="3" spans="1:7" ht="24" customHeight="1" x14ac:dyDescent="0.3">
      <c r="B3" s="427"/>
      <c r="C3" s="462"/>
      <c r="D3" s="463"/>
      <c r="E3" s="463"/>
      <c r="F3" s="464"/>
      <c r="G3" s="80" t="s">
        <v>676</v>
      </c>
    </row>
    <row r="4" spans="1:7" ht="15" customHeight="1" x14ac:dyDescent="0.3">
      <c r="B4" s="82"/>
      <c r="C4" s="82"/>
      <c r="D4" s="82"/>
      <c r="E4" s="82"/>
      <c r="F4" s="82"/>
      <c r="G4" s="83"/>
    </row>
    <row r="5" spans="1:7" ht="21" x14ac:dyDescent="0.35">
      <c r="B5" s="435" t="s">
        <v>302</v>
      </c>
      <c r="C5" s="436"/>
      <c r="D5" s="436"/>
      <c r="E5" s="436"/>
      <c r="F5" s="436"/>
      <c r="G5" s="437"/>
    </row>
    <row r="6" spans="1:7" x14ac:dyDescent="0.3">
      <c r="B6" s="84"/>
      <c r="C6" s="84"/>
      <c r="D6" s="84"/>
      <c r="E6" s="84"/>
      <c r="F6" s="84"/>
      <c r="G6" s="85"/>
    </row>
    <row r="7" spans="1:7" ht="21" x14ac:dyDescent="0.35">
      <c r="B7" s="435" t="s">
        <v>294</v>
      </c>
      <c r="C7" s="436"/>
      <c r="D7" s="436"/>
      <c r="E7" s="436"/>
      <c r="F7" s="436"/>
      <c r="G7" s="437"/>
    </row>
    <row r="8" spans="1:7" ht="15" customHeight="1" x14ac:dyDescent="0.3">
      <c r="B8" s="438" t="s">
        <v>690</v>
      </c>
      <c r="C8" s="439"/>
      <c r="D8" s="439"/>
      <c r="E8" s="439"/>
      <c r="F8" s="439"/>
      <c r="G8" s="440"/>
    </row>
    <row r="9" spans="1:7" x14ac:dyDescent="0.3">
      <c r="B9" s="441" t="s">
        <v>295</v>
      </c>
      <c r="C9" s="442"/>
      <c r="D9" s="442"/>
      <c r="E9" s="442"/>
      <c r="F9" s="442"/>
      <c r="G9" s="443"/>
    </row>
    <row r="10" spans="1:7" x14ac:dyDescent="0.3">
      <c r="B10" s="441" t="s">
        <v>296</v>
      </c>
      <c r="C10" s="442"/>
      <c r="D10" s="442"/>
      <c r="E10" s="442"/>
      <c r="F10" s="442"/>
      <c r="G10" s="443"/>
    </row>
    <row r="11" spans="1:7" ht="15" customHeight="1" x14ac:dyDescent="0.3">
      <c r="A11" s="86"/>
      <c r="B11" s="445" t="s">
        <v>297</v>
      </c>
      <c r="C11" s="445"/>
      <c r="D11" s="446"/>
      <c r="E11" s="444" t="s">
        <v>298</v>
      </c>
      <c r="F11" s="445"/>
      <c r="G11" s="446"/>
    </row>
    <row r="12" spans="1:7" ht="29.25" customHeight="1" x14ac:dyDescent="0.3">
      <c r="B12" s="432" t="s">
        <v>523</v>
      </c>
      <c r="C12" s="433"/>
      <c r="D12" s="433"/>
      <c r="E12" s="433"/>
      <c r="F12" s="433"/>
      <c r="G12" s="434"/>
    </row>
    <row r="13" spans="1:7" ht="52.5" customHeight="1" x14ac:dyDescent="0.3">
      <c r="B13" s="447" t="s">
        <v>694</v>
      </c>
      <c r="C13" s="448"/>
      <c r="D13" s="449"/>
      <c r="E13" s="447" t="s">
        <v>699</v>
      </c>
      <c r="F13" s="448"/>
      <c r="G13" s="449"/>
    </row>
    <row r="14" spans="1:7" ht="35.25" customHeight="1" x14ac:dyDescent="0.3">
      <c r="B14" s="447" t="s">
        <v>695</v>
      </c>
      <c r="C14" s="448"/>
      <c r="D14" s="449"/>
      <c r="E14" s="447" t="s">
        <v>700</v>
      </c>
      <c r="F14" s="448"/>
      <c r="G14" s="449"/>
    </row>
    <row r="15" spans="1:7" ht="37.5" customHeight="1" x14ac:dyDescent="0.3">
      <c r="B15" s="447" t="s">
        <v>696</v>
      </c>
      <c r="C15" s="448"/>
      <c r="D15" s="449"/>
      <c r="E15" s="447" t="s">
        <v>701</v>
      </c>
      <c r="F15" s="448"/>
      <c r="G15" s="449"/>
    </row>
    <row r="16" spans="1:7" ht="30.75" customHeight="1" x14ac:dyDescent="0.3">
      <c r="B16" s="447" t="s">
        <v>697</v>
      </c>
      <c r="C16" s="448"/>
      <c r="D16" s="449"/>
      <c r="E16" s="447" t="s">
        <v>702</v>
      </c>
      <c r="F16" s="448"/>
      <c r="G16" s="449"/>
    </row>
    <row r="17" spans="2:7" ht="39" customHeight="1" x14ac:dyDescent="0.3">
      <c r="B17" s="447" t="s">
        <v>698</v>
      </c>
      <c r="C17" s="448"/>
      <c r="D17" s="449"/>
      <c r="E17" s="450"/>
      <c r="F17" s="451"/>
      <c r="G17" s="452"/>
    </row>
    <row r="18" spans="2:7" x14ac:dyDescent="0.3">
      <c r="B18" s="450"/>
      <c r="C18" s="451"/>
      <c r="D18" s="452"/>
      <c r="E18" s="450"/>
      <c r="F18" s="451"/>
      <c r="G18" s="452"/>
    </row>
    <row r="19" spans="2:7" x14ac:dyDescent="0.3">
      <c r="B19" s="450"/>
      <c r="C19" s="451"/>
      <c r="D19" s="452"/>
      <c r="E19" s="450"/>
      <c r="F19" s="451"/>
      <c r="G19" s="452"/>
    </row>
    <row r="20" spans="2:7" x14ac:dyDescent="0.3">
      <c r="B20" s="450"/>
      <c r="C20" s="451"/>
      <c r="D20" s="452"/>
      <c r="E20" s="450"/>
      <c r="F20" s="451"/>
      <c r="G20" s="452"/>
    </row>
    <row r="21" spans="2:7" x14ac:dyDescent="0.3">
      <c r="B21" s="87"/>
      <c r="C21" s="87"/>
      <c r="D21" s="87"/>
      <c r="E21" s="453"/>
      <c r="F21" s="454"/>
      <c r="G21" s="455"/>
    </row>
    <row r="22" spans="2:7" x14ac:dyDescent="0.3">
      <c r="B22" s="428" t="s">
        <v>299</v>
      </c>
      <c r="C22" s="428"/>
      <c r="D22" s="428"/>
      <c r="E22" s="428"/>
      <c r="F22" s="428"/>
      <c r="G22" s="428"/>
    </row>
    <row r="23" spans="2:7" x14ac:dyDescent="0.3">
      <c r="B23" s="429" t="s">
        <v>296</v>
      </c>
      <c r="C23" s="430"/>
      <c r="D23" s="430"/>
      <c r="E23" s="430"/>
      <c r="F23" s="430"/>
      <c r="G23" s="431"/>
    </row>
    <row r="24" spans="2:7" ht="51" customHeight="1" x14ac:dyDescent="0.3">
      <c r="B24" s="444" t="s">
        <v>300</v>
      </c>
      <c r="C24" s="445"/>
      <c r="D24" s="446"/>
      <c r="E24" s="444" t="s">
        <v>301</v>
      </c>
      <c r="F24" s="445"/>
      <c r="G24" s="446"/>
    </row>
    <row r="25" spans="2:7" ht="30" customHeight="1" x14ac:dyDescent="0.3">
      <c r="B25" s="432" t="s">
        <v>524</v>
      </c>
      <c r="C25" s="433"/>
      <c r="D25" s="433"/>
      <c r="E25" s="433"/>
      <c r="F25" s="433"/>
      <c r="G25" s="434"/>
    </row>
    <row r="26" spans="2:7" ht="30.75" customHeight="1" x14ac:dyDescent="0.3">
      <c r="B26" s="447" t="s">
        <v>703</v>
      </c>
      <c r="C26" s="448"/>
      <c r="D26" s="449"/>
      <c r="E26" s="447" t="s">
        <v>707</v>
      </c>
      <c r="F26" s="448"/>
      <c r="G26" s="449"/>
    </row>
    <row r="27" spans="2:7" ht="45.75" customHeight="1" x14ac:dyDescent="0.3">
      <c r="B27" s="447" t="s">
        <v>704</v>
      </c>
      <c r="C27" s="448"/>
      <c r="D27" s="449"/>
      <c r="E27" s="447" t="s">
        <v>708</v>
      </c>
      <c r="F27" s="448"/>
      <c r="G27" s="449"/>
    </row>
    <row r="28" spans="2:7" ht="30" customHeight="1" x14ac:dyDescent="0.3">
      <c r="B28" s="447" t="s">
        <v>705</v>
      </c>
      <c r="C28" s="448"/>
      <c r="D28" s="449"/>
      <c r="E28" s="447" t="s">
        <v>709</v>
      </c>
      <c r="F28" s="448"/>
      <c r="G28" s="449"/>
    </row>
    <row r="29" spans="2:7" ht="30.75" customHeight="1" x14ac:dyDescent="0.3">
      <c r="B29" s="447" t="s">
        <v>706</v>
      </c>
      <c r="C29" s="448"/>
      <c r="D29" s="449"/>
      <c r="E29" s="447" t="s">
        <v>710</v>
      </c>
      <c r="F29" s="448"/>
      <c r="G29" s="449"/>
    </row>
    <row r="30" spans="2:7" ht="38.25" customHeight="1" x14ac:dyDescent="0.3">
      <c r="B30" s="450"/>
      <c r="C30" s="451"/>
      <c r="D30" s="452"/>
      <c r="E30" s="447" t="s">
        <v>711</v>
      </c>
      <c r="F30" s="448"/>
      <c r="G30" s="449"/>
    </row>
    <row r="31" spans="2:7" x14ac:dyDescent="0.3">
      <c r="B31" s="450"/>
      <c r="C31" s="451"/>
      <c r="D31" s="452"/>
      <c r="E31" s="450"/>
      <c r="F31" s="451"/>
      <c r="G31" s="452"/>
    </row>
    <row r="32" spans="2:7" s="79" customFormat="1" x14ac:dyDescent="0.3">
      <c r="B32" s="465"/>
      <c r="C32" s="465"/>
      <c r="D32" s="465"/>
      <c r="E32" s="465"/>
      <c r="F32" s="465"/>
      <c r="G32" s="465"/>
    </row>
    <row r="33" spans="2:7" s="79" customFormat="1" x14ac:dyDescent="0.3">
      <c r="B33" s="88"/>
      <c r="C33" s="88"/>
      <c r="D33" s="88"/>
      <c r="E33" s="88"/>
      <c r="F33" s="88"/>
      <c r="G33" s="89"/>
    </row>
    <row r="34" spans="2:7" s="79" customFormat="1" x14ac:dyDescent="0.3">
      <c r="B34" s="88"/>
      <c r="C34" s="88"/>
      <c r="D34" s="88"/>
      <c r="E34" s="88"/>
      <c r="F34" s="88"/>
      <c r="G34" s="89"/>
    </row>
    <row r="35" spans="2:7" ht="52.5" customHeight="1" x14ac:dyDescent="0.3">
      <c r="B35" s="90" t="s">
        <v>175</v>
      </c>
      <c r="C35" s="421">
        <v>2025</v>
      </c>
      <c r="D35" s="90" t="s">
        <v>680</v>
      </c>
      <c r="E35" s="421">
        <v>1</v>
      </c>
      <c r="F35" s="90" t="s">
        <v>679</v>
      </c>
      <c r="G35" s="796">
        <v>45680</v>
      </c>
    </row>
    <row r="36" spans="2:7" ht="75.75" customHeight="1" x14ac:dyDescent="0.3">
      <c r="B36" s="91" t="s">
        <v>682</v>
      </c>
      <c r="C36" s="805" t="s">
        <v>770</v>
      </c>
      <c r="D36" s="806"/>
      <c r="E36" s="806"/>
      <c r="F36" s="806"/>
      <c r="G36" s="806"/>
    </row>
  </sheetData>
  <mergeCells count="47">
    <mergeCell ref="C36:G36"/>
    <mergeCell ref="B11:D11"/>
    <mergeCell ref="B32:D32"/>
    <mergeCell ref="E32:G32"/>
    <mergeCell ref="E29:G29"/>
    <mergeCell ref="E30:G30"/>
    <mergeCell ref="E31:G31"/>
    <mergeCell ref="B29:D29"/>
    <mergeCell ref="B30:D30"/>
    <mergeCell ref="B31:D31"/>
    <mergeCell ref="E21:G21"/>
    <mergeCell ref="C1:F3"/>
    <mergeCell ref="B26:D26"/>
    <mergeCell ref="B27:D27"/>
    <mergeCell ref="B28:D28"/>
    <mergeCell ref="E26:G26"/>
    <mergeCell ref="E27:G27"/>
    <mergeCell ref="E28:G28"/>
    <mergeCell ref="B20:D20"/>
    <mergeCell ref="E13:G13"/>
    <mergeCell ref="E14:G14"/>
    <mergeCell ref="E15:G15"/>
    <mergeCell ref="E16:G16"/>
    <mergeCell ref="E17:G17"/>
    <mergeCell ref="E18:G18"/>
    <mergeCell ref="E20:G20"/>
    <mergeCell ref="B16:D16"/>
    <mergeCell ref="B17:D17"/>
    <mergeCell ref="B18:D18"/>
    <mergeCell ref="B19:D19"/>
    <mergeCell ref="E19:G19"/>
    <mergeCell ref="B1:B3"/>
    <mergeCell ref="B22:G22"/>
    <mergeCell ref="B23:G23"/>
    <mergeCell ref="B25:G25"/>
    <mergeCell ref="B5:G5"/>
    <mergeCell ref="B7:G7"/>
    <mergeCell ref="B8:G8"/>
    <mergeCell ref="B9:G9"/>
    <mergeCell ref="B10:G10"/>
    <mergeCell ref="B12:G12"/>
    <mergeCell ref="E11:G11"/>
    <mergeCell ref="B24:D24"/>
    <mergeCell ref="E24:G24"/>
    <mergeCell ref="B13:D13"/>
    <mergeCell ref="B14:D14"/>
    <mergeCell ref="B15:D15"/>
  </mergeCells>
  <pageMargins left="0.70866141732283472" right="0.70866141732283472" top="0.74803149606299213" bottom="0.74803149606299213" header="0.31496062992125984" footer="0.31496062992125984"/>
  <pageSetup scale="38" orientation="portrait" r:id="rId1"/>
  <headerFooter>
    <oddFooter>&amp;CPágina &amp;P de &amp;N</oddFooter>
  </headerFooter>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6:V36"/>
  <sheetViews>
    <sheetView zoomScale="80" zoomScaleNormal="80" workbookViewId="0">
      <selection activeCell="D17" sqref="D17"/>
    </sheetView>
  </sheetViews>
  <sheetFormatPr baseColWidth="10" defaultColWidth="11.42578125" defaultRowHeight="15.75" x14ac:dyDescent="0.25"/>
  <cols>
    <col min="1" max="1" width="2.7109375" style="22" customWidth="1"/>
    <col min="2" max="2" width="25.28515625" style="22" customWidth="1"/>
    <col min="3" max="3" width="45.5703125" style="22" customWidth="1"/>
    <col min="4" max="4" width="46.28515625" style="22" customWidth="1"/>
    <col min="5" max="5" width="36" style="22" customWidth="1"/>
    <col min="6" max="6" width="14" style="22" customWidth="1"/>
    <col min="7" max="14" width="11.42578125" style="22"/>
    <col min="15" max="15" width="12.85546875" style="22" bestFit="1" customWidth="1"/>
    <col min="16" max="16" width="16.7109375" style="22" customWidth="1"/>
    <col min="17" max="17" width="14.140625" style="22" bestFit="1" customWidth="1"/>
    <col min="18" max="18" width="18.5703125" style="22" customWidth="1"/>
    <col min="19" max="19" width="25.42578125" style="22" customWidth="1"/>
    <col min="20" max="20" width="17.28515625" style="22" customWidth="1"/>
    <col min="21" max="16384" width="11.42578125" style="22"/>
  </cols>
  <sheetData>
    <row r="6" spans="2:7" x14ac:dyDescent="0.25">
      <c r="B6" s="788" t="s">
        <v>212</v>
      </c>
      <c r="C6" s="788"/>
      <c r="D6" s="788"/>
      <c r="G6" s="23" t="s">
        <v>213</v>
      </c>
    </row>
    <row r="7" spans="2:7" x14ac:dyDescent="0.25">
      <c r="B7" s="24"/>
      <c r="C7" s="25" t="s">
        <v>214</v>
      </c>
      <c r="D7" s="25" t="s">
        <v>215</v>
      </c>
    </row>
    <row r="8" spans="2:7" ht="47.25" x14ac:dyDescent="0.25">
      <c r="B8" s="26" t="s">
        <v>216</v>
      </c>
      <c r="C8" s="27" t="s">
        <v>512</v>
      </c>
      <c r="D8" s="28">
        <v>0.2</v>
      </c>
    </row>
    <row r="9" spans="2:7" ht="47.25" x14ac:dyDescent="0.25">
      <c r="B9" s="29" t="s">
        <v>217</v>
      </c>
      <c r="C9" s="30" t="s">
        <v>513</v>
      </c>
      <c r="D9" s="31">
        <v>0.4</v>
      </c>
    </row>
    <row r="10" spans="2:7" ht="47.25" x14ac:dyDescent="0.25">
      <c r="B10" s="32" t="s">
        <v>197</v>
      </c>
      <c r="C10" s="30" t="s">
        <v>514</v>
      </c>
      <c r="D10" s="31">
        <v>0.6</v>
      </c>
    </row>
    <row r="11" spans="2:7" ht="52.5" customHeight="1" x14ac:dyDescent="0.25">
      <c r="B11" s="33" t="s">
        <v>218</v>
      </c>
      <c r="C11" s="30" t="s">
        <v>515</v>
      </c>
      <c r="D11" s="31">
        <v>0.8</v>
      </c>
    </row>
    <row r="12" spans="2:7" ht="47.25" x14ac:dyDescent="0.25">
      <c r="B12" s="34" t="s">
        <v>219</v>
      </c>
      <c r="C12" s="30" t="s">
        <v>516</v>
      </c>
      <c r="D12" s="31">
        <v>1</v>
      </c>
    </row>
    <row r="15" spans="2:7" ht="18.75" customHeight="1" x14ac:dyDescent="0.25">
      <c r="B15" s="788" t="s">
        <v>220</v>
      </c>
      <c r="C15" s="788"/>
      <c r="D15" s="788"/>
      <c r="E15" s="788"/>
    </row>
    <row r="16" spans="2:7" ht="38.25" customHeight="1" x14ac:dyDescent="0.25">
      <c r="B16" s="35"/>
      <c r="C16" s="25" t="s">
        <v>221</v>
      </c>
      <c r="D16" s="25" t="s">
        <v>222</v>
      </c>
      <c r="E16" s="25" t="s">
        <v>223</v>
      </c>
    </row>
    <row r="17" spans="2:22" ht="31.5" x14ac:dyDescent="0.25">
      <c r="B17" s="26" t="s">
        <v>224</v>
      </c>
      <c r="C17" s="58" t="s">
        <v>587</v>
      </c>
      <c r="D17" s="36" t="s">
        <v>225</v>
      </c>
      <c r="E17" s="28">
        <v>0.2</v>
      </c>
    </row>
    <row r="18" spans="2:22" ht="63" x14ac:dyDescent="0.25">
      <c r="B18" s="29" t="s">
        <v>55</v>
      </c>
      <c r="C18" s="59" t="s">
        <v>227</v>
      </c>
      <c r="D18" s="37" t="s">
        <v>592</v>
      </c>
      <c r="E18" s="31">
        <v>0.4</v>
      </c>
      <c r="H18" s="38"/>
      <c r="I18" s="38"/>
      <c r="J18" s="38"/>
      <c r="K18" s="38"/>
      <c r="L18" s="38"/>
      <c r="M18" s="38"/>
      <c r="N18" s="38"/>
      <c r="O18" s="38"/>
      <c r="Q18" s="38"/>
      <c r="R18" s="38"/>
      <c r="S18" s="55"/>
    </row>
    <row r="19" spans="2:22" ht="47.25" x14ac:dyDescent="0.25">
      <c r="B19" s="32" t="s">
        <v>56</v>
      </c>
      <c r="C19" s="59" t="s">
        <v>588</v>
      </c>
      <c r="D19" s="37" t="s">
        <v>226</v>
      </c>
      <c r="E19" s="31">
        <v>0.6</v>
      </c>
      <c r="H19" s="38"/>
      <c r="I19" s="38"/>
      <c r="J19" s="38"/>
      <c r="K19" s="38"/>
      <c r="L19" s="38"/>
      <c r="M19" s="38"/>
      <c r="N19" s="38"/>
      <c r="O19" s="38"/>
      <c r="P19" s="38"/>
      <c r="Q19" s="38"/>
      <c r="R19" s="38"/>
      <c r="S19" s="38"/>
    </row>
    <row r="20" spans="2:22" ht="47.25" x14ac:dyDescent="0.25">
      <c r="B20" s="33" t="s">
        <v>57</v>
      </c>
      <c r="C20" s="59" t="s">
        <v>589</v>
      </c>
      <c r="D20" s="37" t="s">
        <v>593</v>
      </c>
      <c r="E20" s="31">
        <v>0.8</v>
      </c>
      <c r="H20" s="38"/>
      <c r="I20" s="38"/>
      <c r="J20" s="38"/>
      <c r="K20" s="38"/>
      <c r="L20" s="38"/>
      <c r="M20" s="38"/>
      <c r="N20" s="38"/>
      <c r="O20" s="38"/>
      <c r="P20" s="38"/>
      <c r="Q20" s="38"/>
      <c r="R20" s="38"/>
      <c r="S20" s="38"/>
      <c r="U20" s="38"/>
      <c r="V20" s="38"/>
    </row>
    <row r="21" spans="2:22" ht="47.25" x14ac:dyDescent="0.25">
      <c r="B21" s="34" t="s">
        <v>198</v>
      </c>
      <c r="C21" s="59" t="s">
        <v>590</v>
      </c>
      <c r="D21" s="37" t="s">
        <v>228</v>
      </c>
      <c r="E21" s="31">
        <v>1</v>
      </c>
      <c r="H21" s="38"/>
      <c r="I21" s="38"/>
      <c r="J21" s="38"/>
      <c r="K21" s="38"/>
      <c r="L21" s="38"/>
      <c r="M21" s="38"/>
      <c r="N21" s="38"/>
      <c r="O21" s="38"/>
      <c r="P21" s="38"/>
      <c r="Q21" s="38"/>
      <c r="R21" s="38"/>
      <c r="S21" s="38"/>
      <c r="U21" s="38"/>
      <c r="V21" s="38"/>
    </row>
    <row r="22" spans="2:22" ht="16.5" thickBot="1" x14ac:dyDescent="0.3">
      <c r="H22" s="38"/>
      <c r="I22" s="38"/>
      <c r="J22" s="38"/>
      <c r="K22" s="38"/>
      <c r="L22" s="38"/>
      <c r="M22" s="38"/>
      <c r="N22" s="38"/>
      <c r="O22" s="38"/>
      <c r="S22" s="38"/>
      <c r="T22" s="38"/>
      <c r="U22" s="38"/>
      <c r="V22" s="38"/>
    </row>
    <row r="23" spans="2:22" ht="16.5" thickBot="1" x14ac:dyDescent="0.3">
      <c r="B23" s="789" t="s">
        <v>229</v>
      </c>
      <c r="C23" s="790"/>
      <c r="D23" s="790"/>
      <c r="E23" s="790"/>
      <c r="F23" s="791"/>
      <c r="H23" s="38"/>
      <c r="I23" s="38"/>
      <c r="J23" s="38"/>
      <c r="K23" s="38"/>
      <c r="L23" s="38"/>
      <c r="M23" s="38"/>
      <c r="N23" s="38"/>
      <c r="O23" s="38"/>
      <c r="S23" s="38"/>
      <c r="T23" s="39"/>
      <c r="U23" s="38"/>
      <c r="V23" s="38"/>
    </row>
    <row r="24" spans="2:22" ht="16.5" thickBot="1" x14ac:dyDescent="0.3">
      <c r="B24" s="40"/>
      <c r="C24" s="40"/>
      <c r="D24" s="40"/>
      <c r="E24" s="40"/>
      <c r="F24" s="40"/>
      <c r="H24" s="38"/>
      <c r="I24" s="38"/>
      <c r="J24" s="38"/>
      <c r="K24" s="38"/>
      <c r="L24" s="38"/>
      <c r="M24" s="38"/>
      <c r="N24" s="60"/>
      <c r="O24" s="60"/>
      <c r="P24" s="61">
        <v>100</v>
      </c>
      <c r="Q24" s="61">
        <v>500</v>
      </c>
      <c r="R24" s="61">
        <v>1000</v>
      </c>
      <c r="S24" s="61">
        <v>5000</v>
      </c>
      <c r="T24" s="39"/>
      <c r="U24" s="38"/>
      <c r="V24" s="38"/>
    </row>
    <row r="25" spans="2:22" ht="16.5" thickBot="1" x14ac:dyDescent="0.3">
      <c r="B25" s="792" t="s">
        <v>230</v>
      </c>
      <c r="C25" s="793"/>
      <c r="D25" s="793"/>
      <c r="E25" s="73" t="s">
        <v>5</v>
      </c>
      <c r="F25" s="41" t="s">
        <v>231</v>
      </c>
      <c r="H25" s="38"/>
      <c r="I25" s="38"/>
      <c r="J25" s="38"/>
      <c r="K25" s="38"/>
      <c r="L25" s="38"/>
      <c r="M25" s="38"/>
      <c r="N25" s="60"/>
      <c r="O25" s="60"/>
      <c r="P25" s="62">
        <f>+P24*O26</f>
        <v>100000000</v>
      </c>
      <c r="Q25" s="62">
        <f>+Q24*O26</f>
        <v>500000000</v>
      </c>
      <c r="R25" s="63">
        <f>+R24*O26</f>
        <v>1000000000</v>
      </c>
      <c r="S25" s="63">
        <f>+S24*O26</f>
        <v>5000000000</v>
      </c>
      <c r="T25" s="42">
        <v>1000</v>
      </c>
      <c r="U25" s="38"/>
      <c r="V25" s="38"/>
    </row>
    <row r="26" spans="2:22" ht="47.25" x14ac:dyDescent="0.25">
      <c r="B26" s="794" t="s">
        <v>232</v>
      </c>
      <c r="C26" s="795" t="s">
        <v>187</v>
      </c>
      <c r="D26" s="74" t="s">
        <v>199</v>
      </c>
      <c r="E26" s="43" t="s">
        <v>233</v>
      </c>
      <c r="F26" s="44">
        <v>0.25</v>
      </c>
      <c r="H26" s="38"/>
      <c r="I26" s="38"/>
      <c r="J26" s="38"/>
      <c r="K26" s="38"/>
      <c r="L26" s="38"/>
      <c r="M26" s="38"/>
      <c r="N26" s="64" t="s">
        <v>509</v>
      </c>
      <c r="O26" s="65">
        <v>1000000</v>
      </c>
      <c r="P26" s="66">
        <f>+P25/S27</f>
        <v>8.398624943529746E-4</v>
      </c>
      <c r="Q26" s="66">
        <f>+Q25/S27</f>
        <v>4.199312471764873E-3</v>
      </c>
      <c r="R26" s="67">
        <f>+R25/S27</f>
        <v>8.398624943529746E-3</v>
      </c>
      <c r="S26" s="67">
        <f>+S25/S27</f>
        <v>4.1993124717648725E-2</v>
      </c>
      <c r="T26" s="45">
        <f>+O26*T25</f>
        <v>1000000000</v>
      </c>
      <c r="U26" s="38"/>
      <c r="V26" s="38"/>
    </row>
    <row r="27" spans="2:22" ht="63" x14ac:dyDescent="0.25">
      <c r="B27" s="784"/>
      <c r="C27" s="786"/>
      <c r="D27" s="71" t="s">
        <v>234</v>
      </c>
      <c r="E27" s="46" t="s">
        <v>235</v>
      </c>
      <c r="F27" s="47">
        <v>0.15</v>
      </c>
      <c r="H27" s="38"/>
      <c r="I27" s="38"/>
      <c r="J27" s="38"/>
      <c r="K27" s="38"/>
      <c r="L27" s="38"/>
      <c r="M27" s="38"/>
      <c r="N27" s="60"/>
      <c r="O27" s="60"/>
      <c r="P27" s="68"/>
      <c r="Q27" s="68"/>
      <c r="R27" s="69" t="s">
        <v>553</v>
      </c>
      <c r="S27" s="70">
        <v>119067110000</v>
      </c>
      <c r="T27" s="48"/>
      <c r="U27" s="38"/>
      <c r="V27" s="38"/>
    </row>
    <row r="28" spans="2:22" ht="63" x14ac:dyDescent="0.25">
      <c r="B28" s="784"/>
      <c r="C28" s="786"/>
      <c r="D28" s="71" t="s">
        <v>236</v>
      </c>
      <c r="E28" s="46" t="s">
        <v>237</v>
      </c>
      <c r="F28" s="47">
        <v>0.1</v>
      </c>
      <c r="H28" s="38"/>
      <c r="I28" s="38"/>
      <c r="J28" s="38"/>
      <c r="K28" s="38"/>
      <c r="L28" s="38"/>
      <c r="M28" s="38"/>
      <c r="N28" s="60"/>
      <c r="O28" s="60"/>
      <c r="P28" s="60"/>
      <c r="Q28" s="60"/>
      <c r="R28" s="69" t="s">
        <v>303</v>
      </c>
      <c r="S28" s="70">
        <v>59513488000</v>
      </c>
      <c r="T28" s="57"/>
      <c r="U28" s="56"/>
      <c r="V28" s="38"/>
    </row>
    <row r="29" spans="2:22" ht="94.5" x14ac:dyDescent="0.25">
      <c r="B29" s="784"/>
      <c r="C29" s="786" t="s">
        <v>188</v>
      </c>
      <c r="D29" s="71" t="s">
        <v>200</v>
      </c>
      <c r="E29" s="46" t="s">
        <v>238</v>
      </c>
      <c r="F29" s="47">
        <v>0.25</v>
      </c>
      <c r="H29" s="38"/>
      <c r="I29" s="38"/>
      <c r="J29" s="38"/>
      <c r="K29" s="38"/>
      <c r="L29" s="38"/>
      <c r="M29" s="38"/>
      <c r="N29" s="60"/>
      <c r="O29" s="60"/>
      <c r="P29" s="60"/>
      <c r="Q29" s="60"/>
      <c r="R29" s="69" t="s">
        <v>304</v>
      </c>
      <c r="S29" s="70">
        <v>59553622000</v>
      </c>
      <c r="T29" s="38"/>
      <c r="U29" s="38"/>
      <c r="V29" s="38"/>
    </row>
    <row r="30" spans="2:22" ht="47.25" x14ac:dyDescent="0.25">
      <c r="B30" s="784"/>
      <c r="C30" s="786"/>
      <c r="D30" s="71" t="s">
        <v>239</v>
      </c>
      <c r="E30" s="46" t="s">
        <v>240</v>
      </c>
      <c r="F30" s="47">
        <v>0.15</v>
      </c>
      <c r="H30" s="38"/>
      <c r="I30" s="38"/>
      <c r="J30" s="38"/>
      <c r="K30" s="38"/>
      <c r="L30" s="38"/>
      <c r="M30" s="38"/>
      <c r="N30" s="60"/>
      <c r="O30" s="60"/>
      <c r="P30" s="60"/>
      <c r="Q30" s="60"/>
      <c r="T30" s="38"/>
      <c r="U30" s="38"/>
      <c r="V30" s="38"/>
    </row>
    <row r="31" spans="2:22" ht="78.75" x14ac:dyDescent="0.25">
      <c r="B31" s="784" t="s">
        <v>552</v>
      </c>
      <c r="C31" s="786" t="s">
        <v>190</v>
      </c>
      <c r="D31" s="71" t="s">
        <v>201</v>
      </c>
      <c r="E31" s="46" t="s">
        <v>241</v>
      </c>
      <c r="F31" s="49" t="s">
        <v>242</v>
      </c>
      <c r="K31" s="38"/>
      <c r="L31" s="38"/>
      <c r="M31" s="38"/>
      <c r="N31" s="38"/>
      <c r="O31" s="38"/>
      <c r="P31" s="38"/>
      <c r="Q31" s="38"/>
      <c r="R31" s="38"/>
      <c r="S31" s="38"/>
    </row>
    <row r="32" spans="2:22" ht="63" x14ac:dyDescent="0.25">
      <c r="B32" s="784"/>
      <c r="C32" s="786"/>
      <c r="D32" s="71" t="s">
        <v>243</v>
      </c>
      <c r="E32" s="46" t="s">
        <v>244</v>
      </c>
      <c r="F32" s="49" t="s">
        <v>242</v>
      </c>
    </row>
    <row r="33" spans="2:6" ht="63" x14ac:dyDescent="0.25">
      <c r="B33" s="784"/>
      <c r="C33" s="786" t="s">
        <v>6</v>
      </c>
      <c r="D33" s="71" t="s">
        <v>202</v>
      </c>
      <c r="E33" s="46" t="s">
        <v>245</v>
      </c>
      <c r="F33" s="49" t="s">
        <v>242</v>
      </c>
    </row>
    <row r="34" spans="2:6" ht="63" x14ac:dyDescent="0.25">
      <c r="B34" s="784"/>
      <c r="C34" s="786"/>
      <c r="D34" s="71" t="s">
        <v>246</v>
      </c>
      <c r="E34" s="46" t="s">
        <v>247</v>
      </c>
      <c r="F34" s="49" t="s">
        <v>242</v>
      </c>
    </row>
    <row r="35" spans="2:6" ht="47.25" x14ac:dyDescent="0.25">
      <c r="B35" s="784"/>
      <c r="C35" s="786" t="s">
        <v>191</v>
      </c>
      <c r="D35" s="71" t="s">
        <v>248</v>
      </c>
      <c r="E35" s="46" t="s">
        <v>249</v>
      </c>
      <c r="F35" s="49" t="s">
        <v>242</v>
      </c>
    </row>
    <row r="36" spans="2:6" ht="32.25" thickBot="1" x14ac:dyDescent="0.3">
      <c r="B36" s="785"/>
      <c r="C36" s="787"/>
      <c r="D36" s="72" t="s">
        <v>250</v>
      </c>
      <c r="E36" s="50" t="s">
        <v>251</v>
      </c>
      <c r="F36" s="51" t="s">
        <v>242</v>
      </c>
    </row>
  </sheetData>
  <mergeCells count="11">
    <mergeCell ref="B31:B36"/>
    <mergeCell ref="C31:C32"/>
    <mergeCell ref="C33:C34"/>
    <mergeCell ref="C35:C36"/>
    <mergeCell ref="B6:D6"/>
    <mergeCell ref="B15:E15"/>
    <mergeCell ref="B23:F23"/>
    <mergeCell ref="B25:D25"/>
    <mergeCell ref="B26:B30"/>
    <mergeCell ref="C26:C28"/>
    <mergeCell ref="C29:C30"/>
  </mergeCells>
  <pageMargins left="0.7" right="0.7" top="0.75" bottom="0.75" header="0.3" footer="0.3"/>
  <pageSetup scale="24"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4"/>
  <sheetViews>
    <sheetView topLeftCell="A77" zoomScale="85" zoomScaleNormal="85" workbookViewId="0">
      <selection activeCell="B84" sqref="B84"/>
    </sheetView>
  </sheetViews>
  <sheetFormatPr baseColWidth="10" defaultColWidth="11.42578125" defaultRowHeight="15.75" x14ac:dyDescent="0.25"/>
  <cols>
    <col min="1" max="1" width="39.42578125" style="22" customWidth="1"/>
    <col min="2" max="2" width="91.28515625" style="22" customWidth="1"/>
    <col min="3" max="3" width="9.7109375" style="22" customWidth="1"/>
    <col min="4" max="16384" width="11.42578125" style="22"/>
  </cols>
  <sheetData>
    <row r="1" spans="1:3" ht="31.5" x14ac:dyDescent="0.25">
      <c r="A1" s="52" t="s">
        <v>252</v>
      </c>
      <c r="C1" s="52" t="s">
        <v>253</v>
      </c>
    </row>
    <row r="2" spans="1:3" x14ac:dyDescent="0.25">
      <c r="A2" s="31" t="s">
        <v>254</v>
      </c>
      <c r="C2" s="31" t="s">
        <v>160</v>
      </c>
    </row>
    <row r="3" spans="1:3" x14ac:dyDescent="0.25">
      <c r="A3" s="31" t="s">
        <v>211</v>
      </c>
      <c r="C3" s="31" t="s">
        <v>615</v>
      </c>
    </row>
    <row r="4" spans="1:3" x14ac:dyDescent="0.25">
      <c r="A4" s="31" t="s">
        <v>570</v>
      </c>
      <c r="C4" s="31" t="s">
        <v>616</v>
      </c>
    </row>
    <row r="5" spans="1:3" x14ac:dyDescent="0.25">
      <c r="A5" s="31" t="s">
        <v>671</v>
      </c>
      <c r="C5" s="31"/>
    </row>
    <row r="6" spans="1:3" x14ac:dyDescent="0.25">
      <c r="A6" s="31" t="s">
        <v>511</v>
      </c>
      <c r="C6" s="31"/>
    </row>
    <row r="7" spans="1:3" x14ac:dyDescent="0.25">
      <c r="A7" s="52" t="s">
        <v>255</v>
      </c>
      <c r="B7" s="52" t="s">
        <v>256</v>
      </c>
    </row>
    <row r="8" spans="1:3" x14ac:dyDescent="0.25">
      <c r="A8" s="31" t="s">
        <v>195</v>
      </c>
      <c r="B8" s="31" t="s">
        <v>194</v>
      </c>
    </row>
    <row r="9" spans="1:3" x14ac:dyDescent="0.25">
      <c r="A9" s="31" t="s">
        <v>257</v>
      </c>
      <c r="B9" s="31" t="s">
        <v>258</v>
      </c>
    </row>
    <row r="10" spans="1:3" x14ac:dyDescent="0.25">
      <c r="A10" s="31" t="s">
        <v>259</v>
      </c>
      <c r="B10" s="31" t="s">
        <v>260</v>
      </c>
    </row>
    <row r="11" spans="1:3" x14ac:dyDescent="0.25">
      <c r="A11" s="31" t="s">
        <v>261</v>
      </c>
      <c r="B11" s="31" t="s">
        <v>262</v>
      </c>
    </row>
    <row r="12" spans="1:3" x14ac:dyDescent="0.25">
      <c r="A12" s="31" t="s">
        <v>263</v>
      </c>
      <c r="B12" s="31" t="s">
        <v>264</v>
      </c>
    </row>
    <row r="13" spans="1:3" ht="34.5" customHeight="1" x14ac:dyDescent="0.25">
      <c r="A13" s="31" t="s">
        <v>265</v>
      </c>
    </row>
    <row r="14" spans="1:3" x14ac:dyDescent="0.25">
      <c r="A14" s="31" t="s">
        <v>266</v>
      </c>
    </row>
    <row r="15" spans="1:3" x14ac:dyDescent="0.25">
      <c r="A15" s="31"/>
    </row>
    <row r="16" spans="1:3" x14ac:dyDescent="0.25">
      <c r="A16" s="52" t="s">
        <v>267</v>
      </c>
    </row>
    <row r="17" spans="1:3" x14ac:dyDescent="0.25">
      <c r="A17" s="31" t="s">
        <v>196</v>
      </c>
    </row>
    <row r="18" spans="1:3" x14ac:dyDescent="0.25">
      <c r="A18" s="31" t="s">
        <v>268</v>
      </c>
    </row>
    <row r="19" spans="1:3" x14ac:dyDescent="0.25">
      <c r="A19" s="31"/>
    </row>
    <row r="20" spans="1:3" x14ac:dyDescent="0.25">
      <c r="A20" s="31"/>
    </row>
    <row r="21" spans="1:3" x14ac:dyDescent="0.25">
      <c r="A21" s="52" t="s">
        <v>158</v>
      </c>
    </row>
    <row r="23" spans="1:3" x14ac:dyDescent="0.25">
      <c r="A23" s="52" t="s">
        <v>269</v>
      </c>
    </row>
    <row r="24" spans="1:3" ht="63" x14ac:dyDescent="0.25">
      <c r="A24" s="31" t="s">
        <v>199</v>
      </c>
      <c r="B24" s="31" t="s">
        <v>270</v>
      </c>
      <c r="C24" s="31">
        <v>0.25</v>
      </c>
    </row>
    <row r="25" spans="1:3" ht="78.75" x14ac:dyDescent="0.25">
      <c r="A25" s="31" t="s">
        <v>234</v>
      </c>
      <c r="B25" s="31" t="s">
        <v>271</v>
      </c>
      <c r="C25" s="31">
        <v>0.15</v>
      </c>
    </row>
    <row r="26" spans="1:3" ht="47.25" x14ac:dyDescent="0.25">
      <c r="A26" s="31" t="s">
        <v>149</v>
      </c>
      <c r="B26" s="31" t="s">
        <v>272</v>
      </c>
      <c r="C26" s="31">
        <v>0.1</v>
      </c>
    </row>
    <row r="27" spans="1:3" x14ac:dyDescent="0.25">
      <c r="A27" s="23"/>
    </row>
    <row r="28" spans="1:3" x14ac:dyDescent="0.25">
      <c r="A28" s="52" t="s">
        <v>273</v>
      </c>
    </row>
    <row r="29" spans="1:3" x14ac:dyDescent="0.25">
      <c r="A29" s="31" t="s">
        <v>200</v>
      </c>
      <c r="B29" s="53" t="s">
        <v>274</v>
      </c>
      <c r="C29" s="31">
        <v>0.25</v>
      </c>
    </row>
    <row r="30" spans="1:3" x14ac:dyDescent="0.25">
      <c r="A30" s="31" t="s">
        <v>239</v>
      </c>
      <c r="B30" s="53" t="s">
        <v>275</v>
      </c>
      <c r="C30" s="31">
        <v>0.15</v>
      </c>
    </row>
    <row r="32" spans="1:3" x14ac:dyDescent="0.25">
      <c r="A32" s="52" t="s">
        <v>276</v>
      </c>
    </row>
    <row r="33" spans="1:2" ht="31.5" x14ac:dyDescent="0.25">
      <c r="A33" s="31" t="s">
        <v>201</v>
      </c>
      <c r="B33" s="31" t="s">
        <v>241</v>
      </c>
    </row>
    <row r="34" spans="1:2" ht="31.5" x14ac:dyDescent="0.25">
      <c r="A34" s="31" t="s">
        <v>277</v>
      </c>
      <c r="B34" s="31" t="s">
        <v>278</v>
      </c>
    </row>
    <row r="36" spans="1:2" x14ac:dyDescent="0.25">
      <c r="A36" s="52" t="s">
        <v>279</v>
      </c>
    </row>
    <row r="37" spans="1:2" x14ac:dyDescent="0.25">
      <c r="A37" s="31" t="s">
        <v>202</v>
      </c>
      <c r="B37" s="31" t="s">
        <v>280</v>
      </c>
    </row>
    <row r="38" spans="1:2" x14ac:dyDescent="0.25">
      <c r="A38" s="31" t="s">
        <v>246</v>
      </c>
      <c r="B38" s="31" t="s">
        <v>281</v>
      </c>
    </row>
    <row r="40" spans="1:2" x14ac:dyDescent="0.25">
      <c r="A40" s="52" t="s">
        <v>282</v>
      </c>
    </row>
    <row r="41" spans="1:2" x14ac:dyDescent="0.25">
      <c r="A41" s="31" t="s">
        <v>203</v>
      </c>
      <c r="B41" s="31" t="s">
        <v>283</v>
      </c>
    </row>
    <row r="42" spans="1:2" x14ac:dyDescent="0.25">
      <c r="A42" s="31" t="s">
        <v>284</v>
      </c>
      <c r="B42" s="31" t="s">
        <v>285</v>
      </c>
    </row>
    <row r="45" spans="1:2" x14ac:dyDescent="0.25">
      <c r="A45" s="52" t="s">
        <v>155</v>
      </c>
    </row>
    <row r="46" spans="1:2" x14ac:dyDescent="0.25">
      <c r="A46" s="31" t="s">
        <v>204</v>
      </c>
      <c r="B46" s="31" t="s">
        <v>286</v>
      </c>
    </row>
    <row r="47" spans="1:2" ht="47.25" x14ac:dyDescent="0.25">
      <c r="A47" s="31" t="s">
        <v>287</v>
      </c>
      <c r="B47" s="31" t="s">
        <v>288</v>
      </c>
    </row>
    <row r="48" spans="1:2" x14ac:dyDescent="0.25">
      <c r="A48" s="31" t="s">
        <v>289</v>
      </c>
      <c r="B48" s="31" t="s">
        <v>290</v>
      </c>
    </row>
    <row r="49" spans="1:2" x14ac:dyDescent="0.25">
      <c r="A49" s="31" t="s">
        <v>291</v>
      </c>
      <c r="B49" s="31" t="s">
        <v>292</v>
      </c>
    </row>
    <row r="51" spans="1:2" x14ac:dyDescent="0.25">
      <c r="B51" s="23" t="s">
        <v>506</v>
      </c>
    </row>
    <row r="52" spans="1:2" ht="94.5" x14ac:dyDescent="0.25">
      <c r="B52" s="78" t="s">
        <v>683</v>
      </c>
    </row>
    <row r="53" spans="1:2" ht="47.25" x14ac:dyDescent="0.25">
      <c r="B53" s="54" t="s">
        <v>684</v>
      </c>
    </row>
    <row r="54" spans="1:2" ht="78.75" x14ac:dyDescent="0.25">
      <c r="B54" s="78" t="s">
        <v>686</v>
      </c>
    </row>
    <row r="55" spans="1:2" ht="63" x14ac:dyDescent="0.25">
      <c r="B55" s="78" t="s">
        <v>685</v>
      </c>
    </row>
    <row r="56" spans="1:2" x14ac:dyDescent="0.25">
      <c r="B56" s="78"/>
    </row>
    <row r="57" spans="1:2" x14ac:dyDescent="0.25">
      <c r="B57" s="78"/>
    </row>
    <row r="58" spans="1:2" x14ac:dyDescent="0.25">
      <c r="B58" s="78"/>
    </row>
    <row r="59" spans="1:2" x14ac:dyDescent="0.25">
      <c r="B59" s="54"/>
    </row>
    <row r="60" spans="1:2" x14ac:dyDescent="0.25">
      <c r="B60" s="54"/>
    </row>
    <row r="61" spans="1:2" x14ac:dyDescent="0.25">
      <c r="B61" s="54"/>
    </row>
    <row r="62" spans="1:2" x14ac:dyDescent="0.25">
      <c r="B62" s="78"/>
    </row>
    <row r="64" spans="1:2" x14ac:dyDescent="0.25">
      <c r="A64" s="23" t="s">
        <v>517</v>
      </c>
    </row>
    <row r="65" spans="1:5" x14ac:dyDescent="0.25">
      <c r="A65" s="22" t="s">
        <v>518</v>
      </c>
    </row>
    <row r="66" spans="1:5" x14ac:dyDescent="0.25">
      <c r="A66" s="22" t="s">
        <v>519</v>
      </c>
    </row>
    <row r="67" spans="1:5" x14ac:dyDescent="0.25">
      <c r="A67" s="22" t="s">
        <v>520</v>
      </c>
    </row>
    <row r="70" spans="1:5" x14ac:dyDescent="0.25">
      <c r="B70" s="22" t="s">
        <v>526</v>
      </c>
    </row>
    <row r="71" spans="1:5" x14ac:dyDescent="0.25">
      <c r="B71" s="22" t="s">
        <v>527</v>
      </c>
    </row>
    <row r="72" spans="1:5" x14ac:dyDescent="0.25">
      <c r="B72" s="22" t="s">
        <v>528</v>
      </c>
    </row>
    <row r="73" spans="1:5" x14ac:dyDescent="0.25">
      <c r="B73" s="22" t="s">
        <v>525</v>
      </c>
    </row>
    <row r="75" spans="1:5" x14ac:dyDescent="0.25">
      <c r="B75" s="23" t="s">
        <v>529</v>
      </c>
    </row>
    <row r="76" spans="1:5" x14ac:dyDescent="0.25">
      <c r="B76" s="22" t="s">
        <v>625</v>
      </c>
      <c r="C76" s="22" t="s">
        <v>609</v>
      </c>
      <c r="E76" s="22">
        <v>1</v>
      </c>
    </row>
    <row r="77" spans="1:5" x14ac:dyDescent="0.25">
      <c r="B77" s="22" t="s">
        <v>626</v>
      </c>
      <c r="C77" s="22" t="s">
        <v>549</v>
      </c>
      <c r="E77" s="22">
        <v>2</v>
      </c>
    </row>
    <row r="78" spans="1:5" x14ac:dyDescent="0.25">
      <c r="B78" s="22" t="s">
        <v>627</v>
      </c>
      <c r="C78" s="22" t="s">
        <v>628</v>
      </c>
      <c r="E78" s="22">
        <v>3</v>
      </c>
    </row>
    <row r="79" spans="1:5" x14ac:dyDescent="0.25">
      <c r="B79" s="22" t="s">
        <v>687</v>
      </c>
      <c r="C79" s="22" t="s">
        <v>688</v>
      </c>
      <c r="E79" s="22">
        <v>4</v>
      </c>
    </row>
    <row r="80" spans="1:5" x14ac:dyDescent="0.25">
      <c r="B80" s="22" t="s">
        <v>629</v>
      </c>
      <c r="C80" s="77" t="s">
        <v>630</v>
      </c>
      <c r="E80" s="22">
        <v>5</v>
      </c>
    </row>
    <row r="81" spans="2:5" x14ac:dyDescent="0.25">
      <c r="B81" s="22" t="s">
        <v>631</v>
      </c>
      <c r="C81" s="22" t="s">
        <v>632</v>
      </c>
      <c r="E81" s="22">
        <v>6</v>
      </c>
    </row>
    <row r="82" spans="2:5" x14ac:dyDescent="0.25">
      <c r="B82" s="22" t="s">
        <v>633</v>
      </c>
      <c r="C82" s="22" t="s">
        <v>610</v>
      </c>
      <c r="E82" s="22">
        <v>7</v>
      </c>
    </row>
    <row r="83" spans="2:5" x14ac:dyDescent="0.25">
      <c r="B83" s="22" t="s">
        <v>634</v>
      </c>
      <c r="C83" s="22" t="s">
        <v>635</v>
      </c>
      <c r="E83" s="22">
        <v>8</v>
      </c>
    </row>
    <row r="84" spans="2:5" x14ac:dyDescent="0.25">
      <c r="B84" s="22" t="s">
        <v>636</v>
      </c>
      <c r="C84" s="22" t="s">
        <v>637</v>
      </c>
      <c r="E84" s="22">
        <v>9</v>
      </c>
    </row>
    <row r="85" spans="2:5" x14ac:dyDescent="0.25">
      <c r="B85" s="22" t="s">
        <v>638</v>
      </c>
      <c r="C85" s="22" t="s">
        <v>639</v>
      </c>
      <c r="E85" s="22">
        <v>10</v>
      </c>
    </row>
    <row r="86" spans="2:5" x14ac:dyDescent="0.25">
      <c r="B86" s="22" t="s">
        <v>640</v>
      </c>
      <c r="C86" s="22" t="s">
        <v>611</v>
      </c>
      <c r="E86" s="22">
        <v>11</v>
      </c>
    </row>
    <row r="87" spans="2:5" x14ac:dyDescent="0.25">
      <c r="B87" s="22" t="s">
        <v>641</v>
      </c>
      <c r="C87" s="22" t="s">
        <v>642</v>
      </c>
      <c r="E87" s="22">
        <v>12</v>
      </c>
    </row>
    <row r="88" spans="2:5" x14ac:dyDescent="0.25">
      <c r="B88" s="22" t="s">
        <v>643</v>
      </c>
      <c r="C88" s="22" t="s">
        <v>644</v>
      </c>
    </row>
    <row r="89" spans="2:5" x14ac:dyDescent="0.25">
      <c r="B89" s="22" t="s">
        <v>645</v>
      </c>
      <c r="C89" s="22" t="s">
        <v>646</v>
      </c>
    </row>
    <row r="90" spans="2:5" x14ac:dyDescent="0.25">
      <c r="B90" s="22" t="s">
        <v>647</v>
      </c>
      <c r="C90" s="22" t="s">
        <v>648</v>
      </c>
    </row>
    <row r="91" spans="2:5" x14ac:dyDescent="0.25">
      <c r="B91" s="22" t="s">
        <v>649</v>
      </c>
      <c r="C91" s="22" t="s">
        <v>650</v>
      </c>
    </row>
    <row r="92" spans="2:5" x14ac:dyDescent="0.25">
      <c r="B92" s="22" t="s">
        <v>651</v>
      </c>
      <c r="C92" s="22" t="s">
        <v>652</v>
      </c>
    </row>
    <row r="93" spans="2:5" x14ac:dyDescent="0.25">
      <c r="B93" s="22" t="s">
        <v>653</v>
      </c>
      <c r="C93" s="22" t="s">
        <v>654</v>
      </c>
    </row>
    <row r="94" spans="2:5" x14ac:dyDescent="0.25">
      <c r="B94" s="22" t="s">
        <v>655</v>
      </c>
      <c r="C94" s="22" t="s">
        <v>656</v>
      </c>
    </row>
    <row r="95" spans="2:5" x14ac:dyDescent="0.25">
      <c r="B95" s="22" t="s">
        <v>657</v>
      </c>
      <c r="C95" s="22" t="s">
        <v>658</v>
      </c>
    </row>
    <row r="96" spans="2:5" x14ac:dyDescent="0.25">
      <c r="B96" s="22" t="s">
        <v>659</v>
      </c>
      <c r="C96" s="22" t="s">
        <v>660</v>
      </c>
    </row>
    <row r="99" spans="1:2" x14ac:dyDescent="0.25">
      <c r="A99" s="22" t="s">
        <v>662</v>
      </c>
      <c r="B99" s="22" t="s">
        <v>666</v>
      </c>
    </row>
    <row r="100" spans="1:2" x14ac:dyDescent="0.25">
      <c r="A100" s="22" t="s">
        <v>194</v>
      </c>
      <c r="B100" s="22" t="s">
        <v>667</v>
      </c>
    </row>
    <row r="101" spans="1:2" x14ac:dyDescent="0.25">
      <c r="A101" s="22" t="s">
        <v>663</v>
      </c>
      <c r="B101" s="22" t="s">
        <v>668</v>
      </c>
    </row>
    <row r="102" spans="1:2" x14ac:dyDescent="0.25">
      <c r="A102" s="22" t="s">
        <v>260</v>
      </c>
      <c r="B102" s="22" t="s">
        <v>669</v>
      </c>
    </row>
    <row r="103" spans="1:2" x14ac:dyDescent="0.25">
      <c r="A103" s="22" t="s">
        <v>664</v>
      </c>
      <c r="B103" s="22" t="s">
        <v>670</v>
      </c>
    </row>
    <row r="104" spans="1:2" x14ac:dyDescent="0.25">
      <c r="A104" s="22" t="s">
        <v>665</v>
      </c>
    </row>
  </sheetData>
  <pageMargins left="0.7" right="0.7" top="0.75" bottom="0.75" header="0.3" footer="0.3"/>
  <pageSetup scale="4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14"/>
  <sheetViews>
    <sheetView tabSelected="1" view="pageBreakPreview" zoomScale="60" zoomScaleNormal="130" workbookViewId="0">
      <pane xSplit="1" ySplit="5" topLeftCell="B6" activePane="bottomRight" state="frozen"/>
      <selection pane="topRight" activeCell="B1" sqref="B1"/>
      <selection pane="bottomLeft" activeCell="A6" sqref="A6"/>
      <selection pane="bottomRight" activeCell="I39" sqref="I39"/>
    </sheetView>
  </sheetViews>
  <sheetFormatPr baseColWidth="10" defaultColWidth="11.42578125" defaultRowHeight="16.5" x14ac:dyDescent="0.3"/>
  <cols>
    <col min="1" max="1" width="5.140625" style="92" customWidth="1"/>
    <col min="2" max="2" width="37" style="94" customWidth="1"/>
    <col min="3" max="3" width="27.85546875" style="81" customWidth="1"/>
    <col min="4" max="4" width="7.5703125" style="81" customWidth="1"/>
    <col min="5" max="5" width="29.140625" style="81" customWidth="1"/>
    <col min="6" max="6" width="9.28515625" style="81" customWidth="1"/>
    <col min="7" max="7" width="34.7109375" style="81" customWidth="1"/>
    <col min="8" max="8" width="16.28515625" style="92" customWidth="1"/>
    <col min="9" max="9" width="27.85546875" style="118" customWidth="1"/>
    <col min="10" max="10" width="28.28515625" style="101" customWidth="1"/>
    <col min="11" max="11" width="42.42578125" style="81" hidden="1" customWidth="1"/>
    <col min="12" max="16384" width="11.42578125" style="81"/>
  </cols>
  <sheetData>
    <row r="1" spans="2:10" x14ac:dyDescent="0.3">
      <c r="B1" s="427"/>
      <c r="C1" s="427" t="s">
        <v>624</v>
      </c>
      <c r="D1" s="427"/>
      <c r="E1" s="427"/>
      <c r="F1" s="427"/>
      <c r="G1" s="93" t="str">
        <f>Contexto!G1</f>
        <v>Código: GMC-PR-02-FR-01</v>
      </c>
    </row>
    <row r="2" spans="2:10" x14ac:dyDescent="0.3">
      <c r="B2" s="427"/>
      <c r="C2" s="427"/>
      <c r="D2" s="427"/>
      <c r="E2" s="427"/>
      <c r="F2" s="427"/>
      <c r="G2" s="93" t="str">
        <f>Contexto!G2</f>
        <v>Versión: 03</v>
      </c>
    </row>
    <row r="3" spans="2:10" x14ac:dyDescent="0.3">
      <c r="B3" s="427"/>
      <c r="C3" s="427"/>
      <c r="D3" s="427"/>
      <c r="E3" s="427"/>
      <c r="F3" s="427"/>
      <c r="G3" s="93" t="str">
        <f>Contexto!G3</f>
        <v>Fecha: 08/10/2024</v>
      </c>
    </row>
    <row r="4" spans="2:10" x14ac:dyDescent="0.3">
      <c r="E4" s="84"/>
    </row>
    <row r="5" spans="2:10" ht="20.25" customHeight="1" x14ac:dyDescent="0.3">
      <c r="B5" s="466" t="s">
        <v>532</v>
      </c>
      <c r="C5" s="467"/>
      <c r="D5" s="467"/>
      <c r="E5" s="467"/>
      <c r="F5" s="467"/>
      <c r="G5" s="467"/>
    </row>
    <row r="6" spans="2:10" ht="20.25" customHeight="1" x14ac:dyDescent="0.3">
      <c r="B6" s="467" t="s">
        <v>530</v>
      </c>
      <c r="C6" s="467"/>
      <c r="D6" s="467"/>
      <c r="E6" s="467"/>
      <c r="F6" s="467"/>
      <c r="G6" s="467"/>
    </row>
    <row r="7" spans="2:10" x14ac:dyDescent="0.3">
      <c r="B7" s="468" t="s">
        <v>205</v>
      </c>
      <c r="C7" s="468"/>
      <c r="D7" s="468"/>
      <c r="E7" s="468"/>
      <c r="F7" s="468"/>
      <c r="G7" s="468"/>
    </row>
    <row r="8" spans="2:10" ht="17.25" thickBot="1" x14ac:dyDescent="0.35">
      <c r="C8" s="96" t="s">
        <v>508</v>
      </c>
    </row>
    <row r="9" spans="2:10" ht="33.75" thickBot="1" x14ac:dyDescent="0.35">
      <c r="B9" s="97" t="s">
        <v>206</v>
      </c>
      <c r="C9" s="469" t="s">
        <v>211</v>
      </c>
      <c r="D9" s="470"/>
      <c r="E9" s="470"/>
      <c r="F9" s="470"/>
      <c r="G9" s="471"/>
      <c r="H9" s="95" t="s">
        <v>499</v>
      </c>
    </row>
    <row r="10" spans="2:10" ht="17.25" thickBot="1" x14ac:dyDescent="0.35">
      <c r="B10" s="98"/>
      <c r="C10" s="94"/>
      <c r="D10" s="94"/>
      <c r="E10" s="94"/>
      <c r="F10" s="94"/>
      <c r="G10" s="99" t="s">
        <v>591</v>
      </c>
      <c r="H10" s="95"/>
    </row>
    <row r="11" spans="2:10" ht="50.25" thickBot="1" x14ac:dyDescent="0.35">
      <c r="B11" s="97" t="s">
        <v>207</v>
      </c>
      <c r="C11" s="488" t="s">
        <v>712</v>
      </c>
      <c r="D11" s="487"/>
      <c r="E11" s="100"/>
      <c r="F11" s="488" t="s">
        <v>713</v>
      </c>
      <c r="G11" s="487"/>
      <c r="H11" s="95" t="s">
        <v>500</v>
      </c>
    </row>
    <row r="12" spans="2:10" ht="17.25" thickBot="1" x14ac:dyDescent="0.35">
      <c r="B12" s="98"/>
      <c r="C12" s="94"/>
      <c r="D12" s="94"/>
      <c r="E12" s="94"/>
      <c r="F12" s="94"/>
      <c r="G12" s="94"/>
      <c r="H12" s="95"/>
    </row>
    <row r="13" spans="2:10" ht="66.75" thickBot="1" x14ac:dyDescent="0.35">
      <c r="B13" s="97" t="s">
        <v>507</v>
      </c>
      <c r="C13" s="485" t="s">
        <v>714</v>
      </c>
      <c r="D13" s="486"/>
      <c r="E13" s="486"/>
      <c r="F13" s="486"/>
      <c r="G13" s="487"/>
      <c r="H13" s="95" t="s">
        <v>501</v>
      </c>
      <c r="I13" s="120"/>
      <c r="J13" s="797"/>
    </row>
    <row r="14" spans="2:10" ht="17.25" thickBot="1" x14ac:dyDescent="0.35">
      <c r="B14" s="103"/>
      <c r="C14" s="484"/>
      <c r="D14" s="484"/>
      <c r="E14" s="484"/>
      <c r="F14" s="484"/>
      <c r="G14" s="484"/>
      <c r="H14" s="95"/>
      <c r="I14" s="120"/>
      <c r="J14" s="123"/>
    </row>
    <row r="15" spans="2:10" ht="66.75" thickBot="1" x14ac:dyDescent="0.35">
      <c r="B15" s="105" t="s">
        <v>208</v>
      </c>
      <c r="C15" s="386" t="s">
        <v>715</v>
      </c>
      <c r="D15" s="94"/>
      <c r="E15" s="386" t="s">
        <v>716</v>
      </c>
      <c r="F15" s="94"/>
      <c r="G15" s="106"/>
      <c r="H15" s="107"/>
      <c r="I15" s="108"/>
      <c r="J15" s="797"/>
    </row>
    <row r="16" spans="2:10" ht="17.25" thickBot="1" x14ac:dyDescent="0.35">
      <c r="B16" s="109"/>
      <c r="C16" s="94"/>
      <c r="D16" s="94"/>
      <c r="E16" s="94"/>
      <c r="F16" s="94"/>
      <c r="G16" s="94"/>
    </row>
    <row r="17" spans="2:10" ht="52.5" customHeight="1" thickBot="1" x14ac:dyDescent="0.35">
      <c r="B17" s="110" t="s">
        <v>209</v>
      </c>
      <c r="C17" s="386" t="s">
        <v>717</v>
      </c>
      <c r="D17" s="112"/>
      <c r="E17" s="111"/>
      <c r="F17" s="112"/>
      <c r="G17" s="111"/>
    </row>
    <row r="18" spans="2:10" x14ac:dyDescent="0.3">
      <c r="C18" s="102"/>
      <c r="D18" s="102"/>
      <c r="E18" s="102"/>
      <c r="F18" s="102"/>
      <c r="G18" s="102"/>
    </row>
    <row r="19" spans="2:10" ht="41.25" customHeight="1" thickBot="1" x14ac:dyDescent="0.35">
      <c r="B19" s="477" t="s">
        <v>503</v>
      </c>
      <c r="C19" s="477"/>
      <c r="D19" s="477"/>
      <c r="E19" s="477"/>
      <c r="F19" s="477"/>
      <c r="G19" s="477"/>
      <c r="I19" s="804" t="s">
        <v>612</v>
      </c>
      <c r="J19" s="804"/>
    </row>
    <row r="20" spans="2:10" ht="17.25" customHeight="1" x14ac:dyDescent="0.3">
      <c r="B20" s="478" t="s">
        <v>502</v>
      </c>
      <c r="C20" s="478"/>
      <c r="D20" s="478"/>
      <c r="E20" s="478"/>
      <c r="F20" s="478"/>
      <c r="G20" s="478"/>
      <c r="I20" s="799" t="s">
        <v>613</v>
      </c>
      <c r="J20" s="800" t="s">
        <v>614</v>
      </c>
    </row>
    <row r="21" spans="2:10" ht="29.25" customHeight="1" thickBot="1" x14ac:dyDescent="0.35">
      <c r="B21" s="478" t="str">
        <f>IF(OR(C9="",C11="",F11="",C13=""),"",CONCATENATE($E$1," ",C9," ",$E$2," *",C11," *",F11,", ",$E$3," ",$C13))</f>
        <v xml:space="preserve"> Reputacional  *confusiones y desafios de adaptación *e Ineficiencia operativa ,  Modificaciones normativas que podrían generar la necesidad de ajustes en el proceso de Relación con la Ciudadanía</v>
      </c>
      <c r="C21" s="478"/>
      <c r="D21" s="478"/>
      <c r="E21" s="478"/>
      <c r="F21" s="478"/>
      <c r="G21" s="478"/>
      <c r="I21" s="807" t="s">
        <v>771</v>
      </c>
      <c r="J21" s="387" t="s">
        <v>195</v>
      </c>
    </row>
    <row r="24" spans="2:10" ht="20.25" customHeight="1" x14ac:dyDescent="0.3">
      <c r="B24" s="466" t="s">
        <v>531</v>
      </c>
      <c r="C24" s="467"/>
      <c r="D24" s="467"/>
      <c r="E24" s="467"/>
      <c r="F24" s="467"/>
      <c r="G24" s="467"/>
    </row>
    <row r="25" spans="2:10" x14ac:dyDescent="0.3">
      <c r="B25" s="468" t="s">
        <v>205</v>
      </c>
      <c r="C25" s="468"/>
      <c r="D25" s="468"/>
      <c r="E25" s="468"/>
      <c r="F25" s="468"/>
      <c r="G25" s="468"/>
    </row>
    <row r="26" spans="2:10" ht="17.25" thickBot="1" x14ac:dyDescent="0.35">
      <c r="C26" s="96" t="s">
        <v>508</v>
      </c>
    </row>
    <row r="27" spans="2:10" ht="33.75" thickBot="1" x14ac:dyDescent="0.35">
      <c r="B27" s="97" t="s">
        <v>206</v>
      </c>
      <c r="C27" s="469" t="s">
        <v>211</v>
      </c>
      <c r="D27" s="470"/>
      <c r="E27" s="470"/>
      <c r="F27" s="470"/>
      <c r="G27" s="471"/>
      <c r="H27" s="95" t="s">
        <v>499</v>
      </c>
    </row>
    <row r="28" spans="2:10" ht="17.25" thickBot="1" x14ac:dyDescent="0.35">
      <c r="B28" s="98"/>
      <c r="C28" s="94"/>
      <c r="D28" s="94"/>
      <c r="E28" s="94"/>
      <c r="F28" s="94"/>
      <c r="G28" s="99" t="s">
        <v>591</v>
      </c>
      <c r="H28" s="95"/>
    </row>
    <row r="29" spans="2:10" ht="60" customHeight="1" thickBot="1" x14ac:dyDescent="0.35">
      <c r="B29" s="97" t="s">
        <v>207</v>
      </c>
      <c r="C29" s="488" t="s">
        <v>718</v>
      </c>
      <c r="D29" s="487"/>
      <c r="E29" s="101"/>
      <c r="F29" s="488" t="s">
        <v>719</v>
      </c>
      <c r="G29" s="487"/>
      <c r="H29" s="95" t="s">
        <v>500</v>
      </c>
    </row>
    <row r="30" spans="2:10" ht="17.25" thickBot="1" x14ac:dyDescent="0.35">
      <c r="B30" s="98"/>
      <c r="C30" s="94"/>
      <c r="D30" s="94"/>
      <c r="E30" s="94"/>
      <c r="F30" s="94"/>
      <c r="G30" s="94"/>
      <c r="H30" s="95"/>
    </row>
    <row r="31" spans="2:10" ht="66.75" thickBot="1" x14ac:dyDescent="0.35">
      <c r="B31" s="97" t="s">
        <v>507</v>
      </c>
      <c r="C31" s="488" t="s">
        <v>720</v>
      </c>
      <c r="D31" s="486"/>
      <c r="E31" s="486"/>
      <c r="F31" s="486"/>
      <c r="G31" s="487"/>
      <c r="H31" s="95" t="s">
        <v>501</v>
      </c>
    </row>
    <row r="32" spans="2:10" ht="17.25" thickBot="1" x14ac:dyDescent="0.35">
      <c r="B32" s="103"/>
      <c r="C32" s="484"/>
      <c r="D32" s="484"/>
      <c r="E32" s="484"/>
      <c r="F32" s="484"/>
      <c r="G32" s="484"/>
      <c r="H32" s="95"/>
    </row>
    <row r="33" spans="2:10" ht="116.25" thickBot="1" x14ac:dyDescent="0.35">
      <c r="B33" s="105" t="s">
        <v>208</v>
      </c>
      <c r="C33" s="386" t="s">
        <v>721</v>
      </c>
      <c r="D33" s="101"/>
      <c r="E33" s="386" t="s">
        <v>722</v>
      </c>
      <c r="F33" s="94"/>
      <c r="G33" s="106"/>
      <c r="H33" s="107"/>
    </row>
    <row r="34" spans="2:10" ht="17.25" thickBot="1" x14ac:dyDescent="0.35">
      <c r="B34" s="109"/>
      <c r="C34" s="94"/>
      <c r="D34" s="94"/>
      <c r="E34" s="94"/>
      <c r="F34" s="94"/>
      <c r="G34" s="94"/>
    </row>
    <row r="35" spans="2:10" ht="33.75" thickBot="1" x14ac:dyDescent="0.35">
      <c r="B35" s="110" t="s">
        <v>209</v>
      </c>
      <c r="C35" s="106"/>
      <c r="D35" s="94"/>
      <c r="E35" s="106"/>
      <c r="F35" s="94"/>
      <c r="G35" s="106"/>
      <c r="H35" s="94"/>
    </row>
    <row r="36" spans="2:10" x14ac:dyDescent="0.3">
      <c r="C36" s="102"/>
      <c r="D36" s="102"/>
      <c r="E36" s="102"/>
      <c r="F36" s="102"/>
      <c r="G36" s="102"/>
    </row>
    <row r="37" spans="2:10" ht="41.25" customHeight="1" thickBot="1" x14ac:dyDescent="0.35">
      <c r="B37" s="477" t="s">
        <v>503</v>
      </c>
      <c r="C37" s="477"/>
      <c r="D37" s="477"/>
      <c r="E37" s="477"/>
      <c r="F37" s="477"/>
      <c r="G37" s="477"/>
      <c r="I37" s="804" t="s">
        <v>612</v>
      </c>
      <c r="J37" s="804"/>
    </row>
    <row r="38" spans="2:10" x14ac:dyDescent="0.3">
      <c r="B38" s="478" t="s">
        <v>502</v>
      </c>
      <c r="C38" s="478"/>
      <c r="D38" s="478"/>
      <c r="E38" s="478"/>
      <c r="F38" s="478"/>
      <c r="G38" s="478"/>
      <c r="I38" s="799" t="s">
        <v>613</v>
      </c>
      <c r="J38" s="800" t="s">
        <v>614</v>
      </c>
    </row>
    <row r="39" spans="2:10" ht="33.75" thickBot="1" x14ac:dyDescent="0.35">
      <c r="B39" s="478" t="str">
        <f>IF(OR(C27="",C29="",F29="",C31=""),"",CONCATENATE($E$1," ",C27," ",$E$2," *",C29," *",F29,", ",$E$3," ",$C31))</f>
        <v xml:space="preserve"> Reputacional  *Investigación disciplinaria, fiscal y *Posibles demandas,  La inoportunidad en la respuesta a  las Peticiones, Quejas, Reclamos, Sugerencias-PQRS </v>
      </c>
      <c r="C39" s="478"/>
      <c r="D39" s="478"/>
      <c r="E39" s="478"/>
      <c r="F39" s="478"/>
      <c r="G39" s="478"/>
      <c r="I39" s="807" t="s">
        <v>771</v>
      </c>
      <c r="J39" s="387" t="s">
        <v>195</v>
      </c>
    </row>
    <row r="42" spans="2:10" ht="20.25" customHeight="1" x14ac:dyDescent="0.3">
      <c r="B42" s="466" t="s">
        <v>533</v>
      </c>
      <c r="C42" s="467"/>
      <c r="D42" s="467"/>
      <c r="E42" s="467"/>
      <c r="F42" s="467"/>
      <c r="G42" s="467"/>
    </row>
    <row r="43" spans="2:10" x14ac:dyDescent="0.3">
      <c r="B43" s="468" t="s">
        <v>205</v>
      </c>
      <c r="C43" s="468"/>
      <c r="D43" s="468"/>
      <c r="E43" s="468"/>
      <c r="F43" s="468"/>
      <c r="G43" s="468"/>
    </row>
    <row r="44" spans="2:10" ht="17.25" thickBot="1" x14ac:dyDescent="0.35">
      <c r="C44" s="96" t="s">
        <v>508</v>
      </c>
    </row>
    <row r="45" spans="2:10" ht="33.75" thickBot="1" x14ac:dyDescent="0.35">
      <c r="B45" s="97" t="s">
        <v>206</v>
      </c>
      <c r="C45" s="469"/>
      <c r="D45" s="470"/>
      <c r="E45" s="470"/>
      <c r="F45" s="470"/>
      <c r="G45" s="471"/>
      <c r="H45" s="95" t="s">
        <v>499</v>
      </c>
    </row>
    <row r="46" spans="2:10" ht="17.25" thickBot="1" x14ac:dyDescent="0.35">
      <c r="B46" s="98"/>
      <c r="C46" s="94"/>
      <c r="D46" s="94"/>
      <c r="E46" s="94"/>
      <c r="F46" s="94"/>
      <c r="G46" s="99" t="s">
        <v>591</v>
      </c>
      <c r="H46" s="95"/>
    </row>
    <row r="47" spans="2:10" ht="50.25" thickBot="1" x14ac:dyDescent="0.35">
      <c r="B47" s="97" t="s">
        <v>207</v>
      </c>
      <c r="C47" s="479"/>
      <c r="D47" s="480"/>
      <c r="E47" s="94"/>
      <c r="F47" s="472"/>
      <c r="G47" s="473"/>
      <c r="H47" s="95" t="s">
        <v>500</v>
      </c>
    </row>
    <row r="48" spans="2:10" ht="17.25" thickBot="1" x14ac:dyDescent="0.35">
      <c r="B48" s="98"/>
      <c r="C48" s="94"/>
      <c r="D48" s="94"/>
      <c r="E48" s="94"/>
      <c r="F48" s="94"/>
      <c r="G48" s="94"/>
      <c r="H48" s="95"/>
    </row>
    <row r="49" spans="2:10" ht="66.75" thickBot="1" x14ac:dyDescent="0.35">
      <c r="B49" s="97" t="s">
        <v>507</v>
      </c>
      <c r="C49" s="481"/>
      <c r="D49" s="482"/>
      <c r="E49" s="482"/>
      <c r="F49" s="482"/>
      <c r="G49" s="483"/>
      <c r="H49" s="95" t="s">
        <v>501</v>
      </c>
    </row>
    <row r="50" spans="2:10" ht="17.25" thickBot="1" x14ac:dyDescent="0.35">
      <c r="B50" s="103"/>
      <c r="C50" s="476"/>
      <c r="D50" s="476"/>
      <c r="E50" s="476"/>
      <c r="F50" s="476"/>
      <c r="G50" s="476"/>
      <c r="H50" s="95"/>
    </row>
    <row r="51" spans="2:10" ht="17.25" thickBot="1" x14ac:dyDescent="0.35">
      <c r="B51" s="105" t="s">
        <v>208</v>
      </c>
      <c r="C51" s="106"/>
      <c r="D51" s="101"/>
      <c r="E51" s="106"/>
      <c r="F51" s="101"/>
      <c r="G51" s="113"/>
      <c r="H51" s="107"/>
    </row>
    <row r="52" spans="2:10" ht="17.25" thickBot="1" x14ac:dyDescent="0.35">
      <c r="B52" s="109"/>
      <c r="C52" s="101"/>
      <c r="D52" s="101"/>
      <c r="E52" s="101"/>
      <c r="F52" s="101"/>
      <c r="G52" s="101"/>
    </row>
    <row r="53" spans="2:10" ht="33.75" thickBot="1" x14ac:dyDescent="0.35">
      <c r="B53" s="110" t="s">
        <v>209</v>
      </c>
      <c r="C53" s="106"/>
      <c r="D53" s="101"/>
      <c r="E53" s="106"/>
      <c r="F53" s="101"/>
      <c r="G53" s="106"/>
    </row>
    <row r="54" spans="2:10" x14ac:dyDescent="0.3">
      <c r="C54" s="102"/>
      <c r="D54" s="102"/>
      <c r="E54" s="102"/>
      <c r="F54" s="102"/>
      <c r="G54" s="102"/>
    </row>
    <row r="55" spans="2:10" ht="41.25" thickBot="1" x14ac:dyDescent="0.35">
      <c r="B55" s="477" t="s">
        <v>503</v>
      </c>
      <c r="C55" s="477"/>
      <c r="D55" s="477"/>
      <c r="E55" s="477"/>
      <c r="F55" s="477"/>
      <c r="G55" s="477"/>
      <c r="I55" s="798" t="s">
        <v>612</v>
      </c>
    </row>
    <row r="56" spans="2:10" x14ac:dyDescent="0.3">
      <c r="B56" s="478" t="str">
        <f>IF(OR(C45="",C47="",F47="",C49=""),"",CONCATENATE($E$1," ",C45," ",$E$2," *",C47," *",F47,", ",$E$3," ",$C49))</f>
        <v/>
      </c>
      <c r="C56" s="478"/>
      <c r="D56" s="478"/>
      <c r="E56" s="478"/>
      <c r="F56" s="478"/>
      <c r="G56" s="478"/>
      <c r="I56" s="799" t="s">
        <v>613</v>
      </c>
      <c r="J56" s="800" t="s">
        <v>614</v>
      </c>
    </row>
    <row r="57" spans="2:10" ht="17.25" thickBot="1" x14ac:dyDescent="0.35">
      <c r="B57" s="489"/>
      <c r="C57" s="489"/>
      <c r="D57" s="489"/>
      <c r="E57" s="489"/>
      <c r="F57" s="489"/>
      <c r="G57" s="489"/>
      <c r="I57" s="801"/>
      <c r="J57" s="802"/>
    </row>
    <row r="59" spans="2:10" ht="20.25" customHeight="1" x14ac:dyDescent="0.3">
      <c r="B59" s="466" t="s">
        <v>534</v>
      </c>
      <c r="C59" s="467"/>
      <c r="D59" s="467"/>
      <c r="E59" s="467"/>
      <c r="F59" s="467"/>
      <c r="G59" s="467"/>
    </row>
    <row r="60" spans="2:10" x14ac:dyDescent="0.3">
      <c r="B60" s="468" t="s">
        <v>205</v>
      </c>
      <c r="C60" s="468"/>
      <c r="D60" s="468"/>
      <c r="E60" s="468"/>
      <c r="F60" s="468"/>
      <c r="G60" s="468"/>
    </row>
    <row r="61" spans="2:10" ht="17.25" thickBot="1" x14ac:dyDescent="0.35">
      <c r="C61" s="96" t="s">
        <v>508</v>
      </c>
    </row>
    <row r="62" spans="2:10" ht="33.75" thickBot="1" x14ac:dyDescent="0.35">
      <c r="B62" s="97" t="s">
        <v>206</v>
      </c>
      <c r="C62" s="469"/>
      <c r="D62" s="470"/>
      <c r="E62" s="470"/>
      <c r="F62" s="470"/>
      <c r="G62" s="471"/>
      <c r="H62" s="95" t="s">
        <v>499</v>
      </c>
    </row>
    <row r="63" spans="2:10" ht="17.25" thickBot="1" x14ac:dyDescent="0.35">
      <c r="B63" s="98"/>
      <c r="C63" s="94"/>
      <c r="D63" s="94"/>
      <c r="E63" s="94"/>
      <c r="F63" s="94"/>
      <c r="G63" s="99" t="s">
        <v>591</v>
      </c>
      <c r="H63" s="95"/>
    </row>
    <row r="64" spans="2:10" ht="50.25" thickBot="1" x14ac:dyDescent="0.35">
      <c r="B64" s="97" t="s">
        <v>207</v>
      </c>
      <c r="C64" s="479"/>
      <c r="D64" s="480"/>
      <c r="E64" s="94"/>
      <c r="F64" s="479"/>
      <c r="G64" s="480"/>
      <c r="H64" s="95" t="s">
        <v>500</v>
      </c>
    </row>
    <row r="65" spans="2:10" ht="17.25" thickBot="1" x14ac:dyDescent="0.35">
      <c r="B65" s="98"/>
      <c r="C65" s="94"/>
      <c r="D65" s="94"/>
      <c r="E65" s="94"/>
      <c r="F65" s="94"/>
      <c r="G65" s="94"/>
      <c r="H65" s="95"/>
    </row>
    <row r="66" spans="2:10" ht="66.75" thickBot="1" x14ac:dyDescent="0.35">
      <c r="B66" s="97" t="s">
        <v>507</v>
      </c>
      <c r="C66" s="490"/>
      <c r="D66" s="491"/>
      <c r="E66" s="491"/>
      <c r="F66" s="491"/>
      <c r="G66" s="480"/>
      <c r="H66" s="95" t="s">
        <v>501</v>
      </c>
    </row>
    <row r="67" spans="2:10" ht="17.25" thickBot="1" x14ac:dyDescent="0.35">
      <c r="B67" s="103"/>
      <c r="C67" s="484"/>
      <c r="D67" s="484"/>
      <c r="E67" s="484"/>
      <c r="F67" s="484"/>
      <c r="G67" s="484"/>
      <c r="H67" s="95"/>
    </row>
    <row r="68" spans="2:10" ht="17.25" thickBot="1" x14ac:dyDescent="0.35">
      <c r="B68" s="105" t="s">
        <v>208</v>
      </c>
      <c r="C68" s="106"/>
      <c r="D68" s="101"/>
      <c r="E68" s="106"/>
      <c r="F68" s="101"/>
      <c r="G68" s="106"/>
      <c r="H68" s="107"/>
    </row>
    <row r="69" spans="2:10" ht="17.25" thickBot="1" x14ac:dyDescent="0.35">
      <c r="B69" s="109"/>
      <c r="C69" s="101"/>
      <c r="D69" s="101"/>
      <c r="E69" s="101"/>
      <c r="F69" s="101"/>
      <c r="G69" s="101"/>
    </row>
    <row r="70" spans="2:10" ht="33.75" thickBot="1" x14ac:dyDescent="0.35">
      <c r="B70" s="110" t="s">
        <v>209</v>
      </c>
      <c r="C70" s="106"/>
      <c r="D70" s="101"/>
      <c r="E70" s="106"/>
      <c r="F70" s="101"/>
      <c r="G70" s="106"/>
    </row>
    <row r="71" spans="2:10" x14ac:dyDescent="0.3">
      <c r="B71" s="109"/>
      <c r="C71" s="115"/>
      <c r="D71" s="115"/>
      <c r="E71" s="115"/>
      <c r="F71" s="115"/>
      <c r="G71" s="115"/>
    </row>
    <row r="72" spans="2:10" ht="41.25" thickBot="1" x14ac:dyDescent="0.35">
      <c r="B72" s="477" t="s">
        <v>503</v>
      </c>
      <c r="C72" s="477"/>
      <c r="D72" s="477"/>
      <c r="E72" s="477"/>
      <c r="F72" s="477"/>
      <c r="G72" s="477"/>
      <c r="I72" s="798" t="s">
        <v>612</v>
      </c>
    </row>
    <row r="73" spans="2:10" x14ac:dyDescent="0.3">
      <c r="B73" s="478" t="str">
        <f>IF(OR(C62="",C64="",F64="",C66=""),"",CONCATENATE($E$1," ",C62," ",$E$2," *",C64," *",F64,", ",$E$3," ",$C66))</f>
        <v/>
      </c>
      <c r="C73" s="478"/>
      <c r="D73" s="478"/>
      <c r="E73" s="478"/>
      <c r="F73" s="478"/>
      <c r="G73" s="478"/>
      <c r="I73" s="799" t="s">
        <v>613</v>
      </c>
      <c r="J73" s="800" t="s">
        <v>614</v>
      </c>
    </row>
    <row r="74" spans="2:10" ht="17.25" thickBot="1" x14ac:dyDescent="0.35">
      <c r="B74" s="489"/>
      <c r="C74" s="489"/>
      <c r="D74" s="489"/>
      <c r="E74" s="489"/>
      <c r="F74" s="489"/>
      <c r="G74" s="489"/>
      <c r="I74" s="801"/>
      <c r="J74" s="802"/>
    </row>
    <row r="76" spans="2:10" ht="21" x14ac:dyDescent="0.3">
      <c r="B76" s="466" t="s">
        <v>535</v>
      </c>
      <c r="C76" s="467"/>
      <c r="D76" s="467"/>
      <c r="E76" s="467"/>
      <c r="F76" s="467"/>
      <c r="G76" s="467"/>
    </row>
    <row r="77" spans="2:10" x14ac:dyDescent="0.3">
      <c r="B77" s="468" t="s">
        <v>205</v>
      </c>
      <c r="C77" s="468"/>
      <c r="D77" s="468"/>
      <c r="E77" s="468"/>
      <c r="F77" s="468"/>
      <c r="G77" s="468"/>
    </row>
    <row r="78" spans="2:10" ht="17.25" thickBot="1" x14ac:dyDescent="0.35">
      <c r="C78" s="96" t="s">
        <v>508</v>
      </c>
    </row>
    <row r="79" spans="2:10" ht="33.75" thickBot="1" x14ac:dyDescent="0.35">
      <c r="B79" s="97" t="s">
        <v>206</v>
      </c>
      <c r="C79" s="469"/>
      <c r="D79" s="470"/>
      <c r="E79" s="470"/>
      <c r="F79" s="470"/>
      <c r="G79" s="471"/>
      <c r="H79" s="95" t="s">
        <v>499</v>
      </c>
    </row>
    <row r="80" spans="2:10" ht="17.25" thickBot="1" x14ac:dyDescent="0.35">
      <c r="B80" s="98"/>
      <c r="C80" s="94"/>
      <c r="D80" s="94"/>
      <c r="E80" s="94"/>
      <c r="F80" s="94"/>
      <c r="G80" s="99" t="s">
        <v>591</v>
      </c>
      <c r="H80" s="95"/>
    </row>
    <row r="81" spans="2:10" ht="50.25" thickBot="1" x14ac:dyDescent="0.35">
      <c r="B81" s="97" t="s">
        <v>207</v>
      </c>
      <c r="C81" s="469"/>
      <c r="D81" s="471"/>
      <c r="E81" s="94"/>
      <c r="F81" s="479"/>
      <c r="G81" s="473"/>
      <c r="H81" s="95" t="s">
        <v>500</v>
      </c>
    </row>
    <row r="82" spans="2:10" ht="17.25" thickBot="1" x14ac:dyDescent="0.35">
      <c r="B82" s="98"/>
      <c r="C82" s="94"/>
      <c r="D82" s="94"/>
      <c r="E82" s="94"/>
      <c r="F82" s="94"/>
      <c r="G82" s="94"/>
      <c r="H82" s="95"/>
    </row>
    <row r="83" spans="2:10" ht="66.75" thickBot="1" x14ac:dyDescent="0.35">
      <c r="B83" s="97" t="s">
        <v>507</v>
      </c>
      <c r="C83" s="490"/>
      <c r="D83" s="491"/>
      <c r="E83" s="491"/>
      <c r="F83" s="491"/>
      <c r="G83" s="480"/>
      <c r="H83" s="95" t="s">
        <v>501</v>
      </c>
    </row>
    <row r="84" spans="2:10" ht="17.25" thickBot="1" x14ac:dyDescent="0.35">
      <c r="B84" s="103"/>
      <c r="C84" s="484"/>
      <c r="D84" s="484"/>
      <c r="E84" s="484"/>
      <c r="F84" s="484"/>
      <c r="G84" s="484"/>
      <c r="H84" s="95"/>
    </row>
    <row r="85" spans="2:10" ht="17.25" thickBot="1" x14ac:dyDescent="0.35">
      <c r="B85" s="105" t="s">
        <v>208</v>
      </c>
      <c r="C85" s="106"/>
      <c r="D85" s="101"/>
      <c r="E85" s="106"/>
      <c r="F85" s="101"/>
      <c r="G85" s="106"/>
      <c r="H85" s="107"/>
    </row>
    <row r="86" spans="2:10" ht="17.25" thickBot="1" x14ac:dyDescent="0.35">
      <c r="B86" s="109"/>
      <c r="C86" s="101"/>
      <c r="D86" s="101"/>
      <c r="E86" s="101"/>
      <c r="F86" s="101"/>
      <c r="G86" s="101"/>
    </row>
    <row r="87" spans="2:10" ht="33.75" thickBot="1" x14ac:dyDescent="0.35">
      <c r="B87" s="110" t="s">
        <v>209</v>
      </c>
      <c r="C87" s="106"/>
      <c r="D87" s="101"/>
      <c r="E87" s="106"/>
      <c r="F87" s="101"/>
      <c r="G87" s="106"/>
    </row>
    <row r="88" spans="2:10" x14ac:dyDescent="0.3">
      <c r="C88" s="102"/>
      <c r="D88" s="102"/>
      <c r="E88" s="102"/>
      <c r="F88" s="102"/>
      <c r="G88" s="102"/>
    </row>
    <row r="89" spans="2:10" ht="41.25" thickBot="1" x14ac:dyDescent="0.35">
      <c r="B89" s="477" t="s">
        <v>503</v>
      </c>
      <c r="C89" s="477"/>
      <c r="D89" s="477"/>
      <c r="E89" s="477"/>
      <c r="F89" s="477"/>
      <c r="G89" s="477"/>
      <c r="I89" s="798" t="s">
        <v>612</v>
      </c>
    </row>
    <row r="90" spans="2:10" x14ac:dyDescent="0.3">
      <c r="B90" s="478" t="str">
        <f>IF(OR(C79="",C81="",F81="",C83=""),"",CONCATENATE($E$1," ",C79," ",$E$2," *",C81," *",F81,", ",$E$3," ",$C83))</f>
        <v/>
      </c>
      <c r="C90" s="478"/>
      <c r="D90" s="478"/>
      <c r="E90" s="478"/>
      <c r="F90" s="478"/>
      <c r="G90" s="478"/>
      <c r="I90" s="799" t="s">
        <v>613</v>
      </c>
      <c r="J90" s="800" t="s">
        <v>614</v>
      </c>
    </row>
    <row r="91" spans="2:10" ht="17.25" thickBot="1" x14ac:dyDescent="0.35">
      <c r="B91" s="489"/>
      <c r="C91" s="489"/>
      <c r="D91" s="489"/>
      <c r="E91" s="489"/>
      <c r="F91" s="489"/>
      <c r="G91" s="489"/>
      <c r="I91" s="801"/>
      <c r="J91" s="802"/>
    </row>
    <row r="93" spans="2:10" ht="21" x14ac:dyDescent="0.3">
      <c r="B93" s="466" t="s">
        <v>536</v>
      </c>
      <c r="C93" s="467"/>
      <c r="D93" s="467"/>
      <c r="E93" s="467"/>
      <c r="F93" s="467"/>
      <c r="G93" s="467"/>
    </row>
    <row r="94" spans="2:10" x14ac:dyDescent="0.3">
      <c r="B94" s="468" t="s">
        <v>205</v>
      </c>
      <c r="C94" s="468"/>
      <c r="D94" s="468"/>
      <c r="E94" s="468"/>
      <c r="F94" s="468"/>
      <c r="G94" s="468"/>
    </row>
    <row r="95" spans="2:10" ht="17.25" thickBot="1" x14ac:dyDescent="0.35">
      <c r="C95" s="96" t="s">
        <v>508</v>
      </c>
    </row>
    <row r="96" spans="2:10" ht="33.75" thickBot="1" x14ac:dyDescent="0.35">
      <c r="B96" s="97" t="s">
        <v>206</v>
      </c>
      <c r="C96" s="469" t="s">
        <v>723</v>
      </c>
      <c r="D96" s="470"/>
      <c r="E96" s="470"/>
      <c r="F96" s="470"/>
      <c r="G96" s="471"/>
      <c r="H96" s="95" t="s">
        <v>499</v>
      </c>
    </row>
    <row r="97" spans="2:10" ht="17.25" thickBot="1" x14ac:dyDescent="0.35">
      <c r="B97" s="98"/>
      <c r="C97" s="94"/>
      <c r="D97" s="94"/>
      <c r="E97" s="94"/>
      <c r="F97" s="94"/>
      <c r="G97" s="99" t="s">
        <v>591</v>
      </c>
      <c r="H97" s="95"/>
    </row>
    <row r="98" spans="2:10" ht="50.25" customHeight="1" thickBot="1" x14ac:dyDescent="0.35">
      <c r="B98" s="97" t="s">
        <v>207</v>
      </c>
      <c r="C98" s="488" t="s">
        <v>723</v>
      </c>
      <c r="D98" s="487"/>
      <c r="E98" s="94"/>
      <c r="F98" s="488" t="s">
        <v>727</v>
      </c>
      <c r="G98" s="487"/>
      <c r="H98" s="95" t="s">
        <v>500</v>
      </c>
    </row>
    <row r="99" spans="2:10" ht="17.25" thickBot="1" x14ac:dyDescent="0.35">
      <c r="B99" s="98"/>
      <c r="C99" s="94"/>
      <c r="D99" s="94"/>
      <c r="E99" s="94"/>
      <c r="F99" s="94"/>
      <c r="G99" s="94"/>
      <c r="H99" s="95"/>
    </row>
    <row r="100" spans="2:10" ht="66.75" thickBot="1" x14ac:dyDescent="0.35">
      <c r="B100" s="97" t="s">
        <v>507</v>
      </c>
      <c r="C100" s="488" t="s">
        <v>724</v>
      </c>
      <c r="D100" s="486"/>
      <c r="E100" s="486"/>
      <c r="F100" s="486"/>
      <c r="G100" s="487"/>
      <c r="H100" s="95" t="s">
        <v>501</v>
      </c>
    </row>
    <row r="101" spans="2:10" ht="17.25" thickBot="1" x14ac:dyDescent="0.35">
      <c r="B101" s="103"/>
      <c r="C101" s="476"/>
      <c r="D101" s="476"/>
      <c r="E101" s="476"/>
      <c r="F101" s="476"/>
      <c r="G101" s="476"/>
      <c r="H101" s="95"/>
    </row>
    <row r="102" spans="2:10" ht="66.75" thickBot="1" x14ac:dyDescent="0.35">
      <c r="B102" s="105" t="s">
        <v>208</v>
      </c>
      <c r="C102" s="386" t="s">
        <v>725</v>
      </c>
      <c r="D102" s="101"/>
      <c r="E102" s="386" t="s">
        <v>726</v>
      </c>
      <c r="F102" s="101"/>
      <c r="G102" s="386" t="s">
        <v>728</v>
      </c>
      <c r="H102" s="107"/>
    </row>
    <row r="103" spans="2:10" ht="17.25" thickBot="1" x14ac:dyDescent="0.35">
      <c r="B103" s="109"/>
      <c r="C103" s="101"/>
      <c r="D103" s="101"/>
      <c r="E103" s="101"/>
      <c r="F103" s="101"/>
      <c r="G103" s="101"/>
    </row>
    <row r="104" spans="2:10" ht="33.75" thickBot="1" x14ac:dyDescent="0.35">
      <c r="B104" s="110" t="s">
        <v>209</v>
      </c>
      <c r="C104" s="106"/>
      <c r="D104" s="101"/>
      <c r="E104" s="106"/>
      <c r="F104" s="101"/>
      <c r="G104" s="106"/>
    </row>
    <row r="105" spans="2:10" x14ac:dyDescent="0.3">
      <c r="C105" s="102"/>
      <c r="D105" s="102"/>
      <c r="E105" s="102"/>
      <c r="F105" s="102"/>
      <c r="G105" s="102"/>
    </row>
    <row r="106" spans="2:10" ht="41.25" thickBot="1" x14ac:dyDescent="0.35">
      <c r="B106" s="477" t="s">
        <v>503</v>
      </c>
      <c r="C106" s="477"/>
      <c r="D106" s="477"/>
      <c r="E106" s="477"/>
      <c r="F106" s="477"/>
      <c r="G106" s="477"/>
      <c r="I106" s="798" t="s">
        <v>612</v>
      </c>
    </row>
    <row r="107" spans="2:10" x14ac:dyDescent="0.3">
      <c r="B107" s="478" t="str">
        <f>IF(OR(C96="",C98="",F98="",C100=""),"",CONCATENATE($E$1," ",C96," ",$E$2," *",C98," *",F98,", ",$E$3," ",$C100))</f>
        <v xml:space="preserve"> Confusión de los usuarios  *Confusión de los usuarios * y pérdida de confianza en la entidad,  desinformación que puede conducir a malentendidos de los usuarios sobre los trámites, aumentando la probabilidad de corrupción al generar confusiones o falsas expectativas</v>
      </c>
      <c r="C107" s="478"/>
      <c r="D107" s="478"/>
      <c r="E107" s="478"/>
      <c r="F107" s="478"/>
      <c r="G107" s="478"/>
      <c r="I107" s="799" t="s">
        <v>613</v>
      </c>
      <c r="J107" s="800" t="s">
        <v>614</v>
      </c>
    </row>
    <row r="108" spans="2:10" ht="17.25" thickBot="1" x14ac:dyDescent="0.35">
      <c r="I108" s="801"/>
      <c r="J108" s="802"/>
    </row>
    <row r="110" spans="2:10" ht="21" x14ac:dyDescent="0.3">
      <c r="B110" s="466" t="s">
        <v>537</v>
      </c>
      <c r="C110" s="467"/>
      <c r="D110" s="467"/>
      <c r="E110" s="467"/>
      <c r="F110" s="467"/>
      <c r="G110" s="467"/>
    </row>
    <row r="111" spans="2:10" x14ac:dyDescent="0.3">
      <c r="B111" s="468" t="s">
        <v>205</v>
      </c>
      <c r="C111" s="468"/>
      <c r="D111" s="468"/>
      <c r="E111" s="468"/>
      <c r="F111" s="468"/>
      <c r="G111" s="468"/>
    </row>
    <row r="112" spans="2:10" ht="17.25" thickBot="1" x14ac:dyDescent="0.35">
      <c r="C112" s="96" t="s">
        <v>508</v>
      </c>
    </row>
    <row r="113" spans="2:10" ht="33.75" thickBot="1" x14ac:dyDescent="0.35">
      <c r="B113" s="97" t="s">
        <v>206</v>
      </c>
      <c r="C113" s="469"/>
      <c r="D113" s="470"/>
      <c r="E113" s="470"/>
      <c r="F113" s="470"/>
      <c r="G113" s="471"/>
      <c r="H113" s="95" t="s">
        <v>499</v>
      </c>
    </row>
    <row r="114" spans="2:10" ht="17.25" thickBot="1" x14ac:dyDescent="0.35">
      <c r="B114" s="98"/>
      <c r="C114" s="94"/>
      <c r="D114" s="94"/>
      <c r="E114" s="94"/>
      <c r="F114" s="94"/>
      <c r="G114" s="99" t="s">
        <v>591</v>
      </c>
      <c r="H114" s="95"/>
    </row>
    <row r="115" spans="2:10" ht="50.25" thickBot="1" x14ac:dyDescent="0.35">
      <c r="B115" s="97" t="s">
        <v>207</v>
      </c>
      <c r="C115" s="479"/>
      <c r="D115" s="473"/>
      <c r="E115" s="94"/>
      <c r="F115" s="472"/>
      <c r="G115" s="473"/>
      <c r="H115" s="95" t="s">
        <v>500</v>
      </c>
    </row>
    <row r="116" spans="2:10" ht="17.25" thickBot="1" x14ac:dyDescent="0.35">
      <c r="B116" s="98"/>
      <c r="C116" s="94"/>
      <c r="D116" s="94"/>
      <c r="E116" s="94"/>
      <c r="F116" s="94"/>
      <c r="G116" s="94"/>
      <c r="H116" s="95"/>
    </row>
    <row r="117" spans="2:10" ht="66.75" thickBot="1" x14ac:dyDescent="0.35">
      <c r="B117" s="97" t="s">
        <v>507</v>
      </c>
      <c r="C117" s="490"/>
      <c r="D117" s="491"/>
      <c r="E117" s="491"/>
      <c r="F117" s="491"/>
      <c r="G117" s="480"/>
      <c r="H117" s="95" t="s">
        <v>501</v>
      </c>
    </row>
    <row r="118" spans="2:10" ht="17.25" thickBot="1" x14ac:dyDescent="0.35">
      <c r="B118" s="103"/>
      <c r="C118" s="476"/>
      <c r="D118" s="476"/>
      <c r="E118" s="476"/>
      <c r="F118" s="476"/>
      <c r="G118" s="476"/>
      <c r="H118" s="95"/>
    </row>
    <row r="119" spans="2:10" ht="17.25" thickBot="1" x14ac:dyDescent="0.35">
      <c r="B119" s="105" t="s">
        <v>208</v>
      </c>
      <c r="C119" s="106"/>
      <c r="D119" s="101"/>
      <c r="E119" s="106"/>
      <c r="F119" s="101"/>
      <c r="G119" s="106"/>
      <c r="H119" s="107"/>
    </row>
    <row r="120" spans="2:10" ht="17.25" thickBot="1" x14ac:dyDescent="0.35">
      <c r="B120" s="109"/>
      <c r="C120" s="101"/>
      <c r="D120" s="101"/>
      <c r="E120" s="101"/>
      <c r="F120" s="101"/>
      <c r="G120" s="101"/>
    </row>
    <row r="121" spans="2:10" ht="33.75" thickBot="1" x14ac:dyDescent="0.35">
      <c r="B121" s="110" t="s">
        <v>209</v>
      </c>
      <c r="C121" s="106"/>
      <c r="D121" s="101"/>
      <c r="E121" s="106"/>
      <c r="F121" s="101"/>
      <c r="G121" s="106"/>
    </row>
    <row r="122" spans="2:10" x14ac:dyDescent="0.3">
      <c r="C122" s="102"/>
      <c r="D122" s="102"/>
      <c r="E122" s="102"/>
      <c r="F122" s="102"/>
      <c r="G122" s="102"/>
    </row>
    <row r="123" spans="2:10" ht="41.25" thickBot="1" x14ac:dyDescent="0.35">
      <c r="B123" s="477" t="s">
        <v>503</v>
      </c>
      <c r="C123" s="477"/>
      <c r="D123" s="477"/>
      <c r="E123" s="477"/>
      <c r="F123" s="477"/>
      <c r="G123" s="477"/>
      <c r="I123" s="798" t="s">
        <v>612</v>
      </c>
    </row>
    <row r="124" spans="2:10" x14ac:dyDescent="0.3">
      <c r="B124" s="478" t="str">
        <f>IF(OR(C113="",C115="",F115="",C117=""),"",CONCATENATE($E$1," ",C113," ",$E$2," *",C115," *",F115,", ",$E$3," ",$C117))</f>
        <v/>
      </c>
      <c r="C124" s="478"/>
      <c r="D124" s="478"/>
      <c r="E124" s="478"/>
      <c r="F124" s="478"/>
      <c r="G124" s="478"/>
      <c r="I124" s="799" t="s">
        <v>613</v>
      </c>
      <c r="J124" s="800" t="s">
        <v>614</v>
      </c>
    </row>
    <row r="125" spans="2:10" ht="17.25" thickBot="1" x14ac:dyDescent="0.35">
      <c r="I125" s="801"/>
      <c r="J125" s="802"/>
    </row>
    <row r="127" spans="2:10" ht="21" x14ac:dyDescent="0.3">
      <c r="B127" s="466" t="s">
        <v>538</v>
      </c>
      <c r="C127" s="467"/>
      <c r="D127" s="467"/>
      <c r="E127" s="467"/>
      <c r="F127" s="467"/>
      <c r="G127" s="467"/>
    </row>
    <row r="128" spans="2:10" x14ac:dyDescent="0.3">
      <c r="B128" s="468" t="s">
        <v>205</v>
      </c>
      <c r="C128" s="468"/>
      <c r="D128" s="468"/>
      <c r="E128" s="468"/>
      <c r="F128" s="468"/>
      <c r="G128" s="468"/>
    </row>
    <row r="129" spans="2:10" ht="17.25" thickBot="1" x14ac:dyDescent="0.35">
      <c r="C129" s="96" t="s">
        <v>508</v>
      </c>
    </row>
    <row r="130" spans="2:10" ht="33.75" thickBot="1" x14ac:dyDescent="0.35">
      <c r="B130" s="97" t="s">
        <v>206</v>
      </c>
      <c r="C130" s="469"/>
      <c r="D130" s="470"/>
      <c r="E130" s="470"/>
      <c r="F130" s="470"/>
      <c r="G130" s="471"/>
      <c r="H130" s="95" t="s">
        <v>499</v>
      </c>
    </row>
    <row r="131" spans="2:10" ht="17.25" thickBot="1" x14ac:dyDescent="0.35">
      <c r="B131" s="98"/>
      <c r="C131" s="94"/>
      <c r="D131" s="94"/>
      <c r="E131" s="94"/>
      <c r="F131" s="94"/>
      <c r="G131" s="99" t="s">
        <v>591</v>
      </c>
      <c r="H131" s="95"/>
    </row>
    <row r="132" spans="2:10" ht="50.25" thickBot="1" x14ac:dyDescent="0.35">
      <c r="B132" s="97" t="s">
        <v>207</v>
      </c>
      <c r="C132" s="479"/>
      <c r="D132" s="480"/>
      <c r="E132" s="101"/>
      <c r="F132" s="479"/>
      <c r="G132" s="480"/>
      <c r="H132" s="95" t="s">
        <v>500</v>
      </c>
    </row>
    <row r="133" spans="2:10" ht="17.25" thickBot="1" x14ac:dyDescent="0.35">
      <c r="B133" s="98"/>
      <c r="C133" s="94"/>
      <c r="D133" s="94"/>
      <c r="E133" s="94"/>
      <c r="F133" s="94"/>
      <c r="G133" s="94"/>
      <c r="H133" s="95"/>
    </row>
    <row r="134" spans="2:10" ht="66.75" thickBot="1" x14ac:dyDescent="0.35">
      <c r="B134" s="97" t="s">
        <v>507</v>
      </c>
      <c r="C134" s="481"/>
      <c r="D134" s="482"/>
      <c r="E134" s="482"/>
      <c r="F134" s="482"/>
      <c r="G134" s="483"/>
      <c r="H134" s="95" t="s">
        <v>501</v>
      </c>
    </row>
    <row r="135" spans="2:10" ht="17.25" thickBot="1" x14ac:dyDescent="0.35">
      <c r="B135" s="103"/>
      <c r="C135" s="484"/>
      <c r="D135" s="484"/>
      <c r="E135" s="484"/>
      <c r="F135" s="484"/>
      <c r="G135" s="484"/>
      <c r="H135" s="95"/>
    </row>
    <row r="136" spans="2:10" ht="17.25" thickBot="1" x14ac:dyDescent="0.35">
      <c r="B136" s="105" t="s">
        <v>208</v>
      </c>
      <c r="C136" s="106"/>
      <c r="D136" s="94"/>
      <c r="E136" s="106"/>
      <c r="F136" s="94"/>
      <c r="G136" s="106"/>
      <c r="H136" s="107"/>
    </row>
    <row r="137" spans="2:10" ht="17.25" thickBot="1" x14ac:dyDescent="0.35">
      <c r="B137" s="109"/>
      <c r="C137" s="94"/>
      <c r="D137" s="94"/>
      <c r="E137" s="94"/>
      <c r="F137" s="94"/>
      <c r="G137" s="94"/>
    </row>
    <row r="138" spans="2:10" ht="33.75" thickBot="1" x14ac:dyDescent="0.35">
      <c r="B138" s="110" t="s">
        <v>209</v>
      </c>
      <c r="C138" s="106"/>
      <c r="D138" s="101"/>
      <c r="E138" s="106"/>
      <c r="F138" s="101"/>
      <c r="G138" s="106"/>
    </row>
    <row r="139" spans="2:10" x14ac:dyDescent="0.3">
      <c r="C139" s="102"/>
      <c r="D139" s="102"/>
      <c r="E139" s="102"/>
      <c r="F139" s="102"/>
      <c r="G139" s="102"/>
    </row>
    <row r="140" spans="2:10" ht="41.25" thickBot="1" x14ac:dyDescent="0.35">
      <c r="B140" s="477" t="s">
        <v>503</v>
      </c>
      <c r="C140" s="477"/>
      <c r="D140" s="477"/>
      <c r="E140" s="477"/>
      <c r="F140" s="477"/>
      <c r="G140" s="477"/>
      <c r="I140" s="798" t="s">
        <v>612</v>
      </c>
    </row>
    <row r="141" spans="2:10" x14ac:dyDescent="0.3">
      <c r="B141" s="478" t="str">
        <f>IF(OR(C130="",C132="",F132="",C134=""),"",CONCATENATE($E$1," ",C130," ",$E$2," *",C132," *",F132,", ",$E$3," ",$C134))</f>
        <v/>
      </c>
      <c r="C141" s="478"/>
      <c r="D141" s="478"/>
      <c r="E141" s="478"/>
      <c r="F141" s="478"/>
      <c r="G141" s="478"/>
      <c r="I141" s="799" t="s">
        <v>613</v>
      </c>
      <c r="J141" s="800" t="s">
        <v>614</v>
      </c>
    </row>
    <row r="142" spans="2:10" ht="17.25" thickBot="1" x14ac:dyDescent="0.35">
      <c r="I142" s="801"/>
      <c r="J142" s="802"/>
    </row>
    <row r="144" spans="2:10" ht="21" x14ac:dyDescent="0.3">
      <c r="B144" s="466" t="s">
        <v>539</v>
      </c>
      <c r="C144" s="467"/>
      <c r="D144" s="467"/>
      <c r="E144" s="467"/>
      <c r="F144" s="467"/>
      <c r="G144" s="467"/>
    </row>
    <row r="145" spans="2:10" x14ac:dyDescent="0.3">
      <c r="B145" s="468" t="s">
        <v>205</v>
      </c>
      <c r="C145" s="468"/>
      <c r="D145" s="468"/>
      <c r="E145" s="468"/>
      <c r="F145" s="468"/>
      <c r="G145" s="468"/>
    </row>
    <row r="146" spans="2:10" ht="17.25" thickBot="1" x14ac:dyDescent="0.35">
      <c r="C146" s="96" t="s">
        <v>508</v>
      </c>
    </row>
    <row r="147" spans="2:10" ht="33.75" thickBot="1" x14ac:dyDescent="0.35">
      <c r="B147" s="97" t="s">
        <v>206</v>
      </c>
      <c r="C147" s="469"/>
      <c r="D147" s="470"/>
      <c r="E147" s="470"/>
      <c r="F147" s="470"/>
      <c r="G147" s="471"/>
      <c r="H147" s="95" t="s">
        <v>499</v>
      </c>
    </row>
    <row r="148" spans="2:10" ht="17.25" thickBot="1" x14ac:dyDescent="0.35">
      <c r="B148" s="98"/>
      <c r="C148" s="94"/>
      <c r="D148" s="94"/>
      <c r="E148" s="94"/>
      <c r="F148" s="94"/>
      <c r="G148" s="99" t="s">
        <v>591</v>
      </c>
      <c r="H148" s="95"/>
    </row>
    <row r="149" spans="2:10" ht="50.25" thickBot="1" x14ac:dyDescent="0.35">
      <c r="B149" s="97" t="s">
        <v>207</v>
      </c>
      <c r="C149" s="479"/>
      <c r="D149" s="473"/>
      <c r="E149" s="94"/>
      <c r="F149" s="472"/>
      <c r="G149" s="473"/>
      <c r="H149" s="95" t="s">
        <v>500</v>
      </c>
    </row>
    <row r="150" spans="2:10" ht="17.25" thickBot="1" x14ac:dyDescent="0.35">
      <c r="B150" s="98"/>
      <c r="C150" s="94"/>
      <c r="D150" s="94"/>
      <c r="E150" s="94"/>
      <c r="F150" s="94"/>
      <c r="G150" s="94"/>
      <c r="H150" s="95"/>
    </row>
    <row r="151" spans="2:10" ht="66.75" thickBot="1" x14ac:dyDescent="0.35">
      <c r="B151" s="97" t="s">
        <v>507</v>
      </c>
      <c r="C151" s="481"/>
      <c r="D151" s="470"/>
      <c r="E151" s="470"/>
      <c r="F151" s="470"/>
      <c r="G151" s="471"/>
      <c r="H151" s="95" t="s">
        <v>501</v>
      </c>
    </row>
    <row r="152" spans="2:10" ht="17.25" thickBot="1" x14ac:dyDescent="0.35">
      <c r="B152" s="103"/>
      <c r="C152" s="476"/>
      <c r="D152" s="476"/>
      <c r="E152" s="476"/>
      <c r="F152" s="476"/>
      <c r="G152" s="476"/>
      <c r="H152" s="95"/>
    </row>
    <row r="153" spans="2:10" ht="17.25" thickBot="1" x14ac:dyDescent="0.35">
      <c r="B153" s="105" t="s">
        <v>208</v>
      </c>
      <c r="C153" s="106"/>
      <c r="D153" s="101"/>
      <c r="E153" s="106"/>
      <c r="F153" s="101"/>
      <c r="G153" s="116"/>
      <c r="H153" s="107"/>
    </row>
    <row r="154" spans="2:10" ht="17.25" thickBot="1" x14ac:dyDescent="0.35">
      <c r="B154" s="109"/>
      <c r="C154" s="101"/>
      <c r="D154" s="101"/>
      <c r="E154" s="101"/>
      <c r="F154" s="101"/>
      <c r="G154" s="101"/>
    </row>
    <row r="155" spans="2:10" ht="33.75" thickBot="1" x14ac:dyDescent="0.35">
      <c r="B155" s="110" t="s">
        <v>209</v>
      </c>
      <c r="C155" s="106"/>
      <c r="D155" s="101"/>
      <c r="E155" s="106"/>
      <c r="F155" s="101"/>
      <c r="G155" s="106"/>
    </row>
    <row r="156" spans="2:10" x14ac:dyDescent="0.3">
      <c r="C156" s="102"/>
      <c r="D156" s="102"/>
      <c r="E156" s="102"/>
      <c r="F156" s="102"/>
      <c r="G156" s="102"/>
    </row>
    <row r="157" spans="2:10" ht="41.25" thickBot="1" x14ac:dyDescent="0.35">
      <c r="B157" s="477" t="s">
        <v>503</v>
      </c>
      <c r="C157" s="477"/>
      <c r="D157" s="477"/>
      <c r="E157" s="477"/>
      <c r="F157" s="477"/>
      <c r="G157" s="477"/>
      <c r="I157" s="798" t="s">
        <v>612</v>
      </c>
    </row>
    <row r="158" spans="2:10" x14ac:dyDescent="0.3">
      <c r="B158" s="478" t="str">
        <f>IF(OR(C147="",C149="",F149="",C151=""),"",CONCATENATE($E$1," ",C147," ",$E$2," *",C149," *",F149,", ",$E$3," ",$C151))</f>
        <v/>
      </c>
      <c r="C158" s="478"/>
      <c r="D158" s="478"/>
      <c r="E158" s="478"/>
      <c r="F158" s="478"/>
      <c r="G158" s="478"/>
      <c r="I158" s="799" t="s">
        <v>613</v>
      </c>
      <c r="J158" s="800" t="s">
        <v>614</v>
      </c>
    </row>
    <row r="159" spans="2:10" ht="17.25" thickBot="1" x14ac:dyDescent="0.35">
      <c r="I159" s="801"/>
      <c r="J159" s="802"/>
    </row>
    <row r="161" spans="2:10" ht="21" x14ac:dyDescent="0.3">
      <c r="B161" s="466" t="s">
        <v>540</v>
      </c>
      <c r="C161" s="467"/>
      <c r="D161" s="467"/>
      <c r="E161" s="467"/>
      <c r="F161" s="467"/>
      <c r="G161" s="467"/>
    </row>
    <row r="162" spans="2:10" x14ac:dyDescent="0.3">
      <c r="B162" s="468" t="s">
        <v>205</v>
      </c>
      <c r="C162" s="468"/>
      <c r="D162" s="468"/>
      <c r="E162" s="468"/>
      <c r="F162" s="468"/>
      <c r="G162" s="468"/>
    </row>
    <row r="163" spans="2:10" ht="17.25" thickBot="1" x14ac:dyDescent="0.35">
      <c r="C163" s="96" t="s">
        <v>508</v>
      </c>
    </row>
    <row r="164" spans="2:10" ht="33.75" thickBot="1" x14ac:dyDescent="0.35">
      <c r="B164" s="97" t="s">
        <v>206</v>
      </c>
      <c r="C164" s="469"/>
      <c r="D164" s="470"/>
      <c r="E164" s="470"/>
      <c r="F164" s="470"/>
      <c r="G164" s="471"/>
      <c r="H164" s="95" t="s">
        <v>499</v>
      </c>
    </row>
    <row r="165" spans="2:10" ht="17.25" thickBot="1" x14ac:dyDescent="0.35">
      <c r="B165" s="98"/>
      <c r="C165" s="94"/>
      <c r="D165" s="94"/>
      <c r="E165" s="94"/>
      <c r="F165" s="94"/>
      <c r="G165" s="99" t="s">
        <v>591</v>
      </c>
      <c r="H165" s="95"/>
    </row>
    <row r="166" spans="2:10" ht="50.25" thickBot="1" x14ac:dyDescent="0.35">
      <c r="B166" s="97" t="s">
        <v>207</v>
      </c>
      <c r="C166" s="479"/>
      <c r="D166" s="480"/>
      <c r="E166" s="94"/>
      <c r="F166" s="472"/>
      <c r="G166" s="473"/>
      <c r="H166" s="95" t="s">
        <v>500</v>
      </c>
    </row>
    <row r="167" spans="2:10" ht="17.25" thickBot="1" x14ac:dyDescent="0.35">
      <c r="B167" s="98"/>
      <c r="C167" s="94"/>
      <c r="D167" s="94"/>
      <c r="E167" s="94"/>
      <c r="F167" s="94"/>
      <c r="G167" s="94"/>
      <c r="H167" s="95"/>
    </row>
    <row r="168" spans="2:10" ht="66.75" thickBot="1" x14ac:dyDescent="0.35">
      <c r="B168" s="97" t="s">
        <v>507</v>
      </c>
      <c r="C168" s="481"/>
      <c r="D168" s="470"/>
      <c r="E168" s="470"/>
      <c r="F168" s="470"/>
      <c r="G168" s="471"/>
      <c r="H168" s="95" t="s">
        <v>501</v>
      </c>
      <c r="I168" s="117"/>
      <c r="J168" s="803"/>
    </row>
    <row r="169" spans="2:10" ht="17.25" thickBot="1" x14ac:dyDescent="0.35">
      <c r="B169" s="103"/>
      <c r="C169" s="476"/>
      <c r="D169" s="476"/>
      <c r="E169" s="476"/>
      <c r="F169" s="476"/>
      <c r="G169" s="476"/>
      <c r="H169" s="95"/>
    </row>
    <row r="170" spans="2:10" ht="17.25" thickBot="1" x14ac:dyDescent="0.35">
      <c r="B170" s="105" t="s">
        <v>208</v>
      </c>
      <c r="C170" s="116"/>
      <c r="D170" s="101"/>
      <c r="E170" s="106"/>
      <c r="F170" s="101"/>
      <c r="G170" s="116"/>
      <c r="H170" s="107"/>
    </row>
    <row r="171" spans="2:10" ht="17.25" thickBot="1" x14ac:dyDescent="0.35">
      <c r="B171" s="109"/>
      <c r="C171" s="101"/>
      <c r="D171" s="101"/>
      <c r="E171" s="101"/>
      <c r="F171" s="101"/>
      <c r="G171" s="101"/>
    </row>
    <row r="172" spans="2:10" ht="33.75" thickBot="1" x14ac:dyDescent="0.35">
      <c r="B172" s="110" t="s">
        <v>209</v>
      </c>
      <c r="C172" s="116"/>
      <c r="D172" s="119"/>
      <c r="E172" s="116"/>
      <c r="F172" s="101"/>
      <c r="G172" s="116"/>
      <c r="I172" s="120"/>
    </row>
    <row r="173" spans="2:10" x14ac:dyDescent="0.3">
      <c r="C173" s="102"/>
      <c r="D173" s="102"/>
      <c r="E173" s="102"/>
      <c r="F173" s="102"/>
      <c r="G173" s="102"/>
    </row>
    <row r="174" spans="2:10" ht="41.25" thickBot="1" x14ac:dyDescent="0.35">
      <c r="B174" s="477" t="s">
        <v>503</v>
      </c>
      <c r="C174" s="477"/>
      <c r="D174" s="477"/>
      <c r="E174" s="477"/>
      <c r="F174" s="477"/>
      <c r="G174" s="477"/>
      <c r="I174" s="798" t="s">
        <v>612</v>
      </c>
    </row>
    <row r="175" spans="2:10" x14ac:dyDescent="0.3">
      <c r="B175" s="478" t="str">
        <f>IF(OR(C164="",C166="",F166="",C168=""),"",CONCATENATE($E$1," ",C164," ",$E$2," *",C166," *",F166,", ",$E$3," ",$C168))</f>
        <v/>
      </c>
      <c r="C175" s="478"/>
      <c r="D175" s="478"/>
      <c r="E175" s="478"/>
      <c r="F175" s="478"/>
      <c r="G175" s="478"/>
      <c r="I175" s="799" t="s">
        <v>613</v>
      </c>
      <c r="J175" s="800" t="s">
        <v>614</v>
      </c>
    </row>
    <row r="176" spans="2:10" ht="17.25" thickBot="1" x14ac:dyDescent="0.35">
      <c r="I176" s="801"/>
      <c r="J176" s="802"/>
    </row>
    <row r="178" spans="2:10" ht="21" x14ac:dyDescent="0.3">
      <c r="B178" s="466" t="s">
        <v>562</v>
      </c>
      <c r="C178" s="467"/>
      <c r="D178" s="467"/>
      <c r="E178" s="467"/>
      <c r="F178" s="467"/>
      <c r="G178" s="467"/>
    </row>
    <row r="179" spans="2:10" x14ac:dyDescent="0.3">
      <c r="B179" s="468" t="s">
        <v>205</v>
      </c>
      <c r="C179" s="468"/>
      <c r="D179" s="468"/>
      <c r="E179" s="468"/>
      <c r="F179" s="468"/>
      <c r="G179" s="468"/>
    </row>
    <row r="180" spans="2:10" ht="17.25" thickBot="1" x14ac:dyDescent="0.35">
      <c r="C180" s="96" t="s">
        <v>508</v>
      </c>
    </row>
    <row r="181" spans="2:10" ht="33.75" thickBot="1" x14ac:dyDescent="0.35">
      <c r="B181" s="97" t="s">
        <v>206</v>
      </c>
      <c r="C181" s="469"/>
      <c r="D181" s="470"/>
      <c r="E181" s="470"/>
      <c r="F181" s="470"/>
      <c r="G181" s="471"/>
      <c r="H181" s="95" t="s">
        <v>499</v>
      </c>
    </row>
    <row r="182" spans="2:10" ht="17.25" thickBot="1" x14ac:dyDescent="0.35">
      <c r="B182" s="98"/>
      <c r="C182" s="94"/>
      <c r="D182" s="94"/>
      <c r="E182" s="94"/>
      <c r="F182" s="94"/>
      <c r="G182" s="99" t="s">
        <v>591</v>
      </c>
      <c r="H182" s="95"/>
    </row>
    <row r="183" spans="2:10" ht="50.25" thickBot="1" x14ac:dyDescent="0.35">
      <c r="B183" s="97" t="s">
        <v>207</v>
      </c>
      <c r="C183" s="472"/>
      <c r="D183" s="473"/>
      <c r="E183" s="94"/>
      <c r="F183" s="472"/>
      <c r="G183" s="473"/>
      <c r="H183" s="95" t="s">
        <v>500</v>
      </c>
    </row>
    <row r="184" spans="2:10" ht="17.25" thickBot="1" x14ac:dyDescent="0.35">
      <c r="B184" s="98"/>
      <c r="C184" s="94"/>
      <c r="D184" s="94"/>
      <c r="E184" s="94"/>
      <c r="F184" s="94"/>
      <c r="G184" s="94"/>
      <c r="H184" s="95"/>
    </row>
    <row r="185" spans="2:10" ht="66.75" thickBot="1" x14ac:dyDescent="0.35">
      <c r="B185" s="97" t="s">
        <v>507</v>
      </c>
      <c r="C185" s="474"/>
      <c r="D185" s="475"/>
      <c r="E185" s="475"/>
      <c r="F185" s="475"/>
      <c r="G185" s="473"/>
      <c r="H185" s="95" t="s">
        <v>501</v>
      </c>
    </row>
    <row r="186" spans="2:10" ht="17.25" thickBot="1" x14ac:dyDescent="0.35">
      <c r="B186" s="103"/>
      <c r="C186" s="476"/>
      <c r="D186" s="476"/>
      <c r="E186" s="476"/>
      <c r="F186" s="476"/>
      <c r="G186" s="476"/>
      <c r="H186" s="95"/>
    </row>
    <row r="187" spans="2:10" ht="17.25" thickBot="1" x14ac:dyDescent="0.35">
      <c r="B187" s="105" t="s">
        <v>208</v>
      </c>
      <c r="C187" s="106"/>
      <c r="D187" s="101"/>
      <c r="E187" s="106"/>
      <c r="F187" s="101"/>
      <c r="G187" s="106"/>
      <c r="H187" s="107"/>
    </row>
    <row r="188" spans="2:10" ht="17.25" thickBot="1" x14ac:dyDescent="0.35">
      <c r="B188" s="109"/>
      <c r="C188" s="101"/>
      <c r="D188" s="101"/>
      <c r="E188" s="101"/>
      <c r="F188" s="101"/>
      <c r="G188" s="101"/>
    </row>
    <row r="189" spans="2:10" ht="33.75" thickBot="1" x14ac:dyDescent="0.35">
      <c r="B189" s="110" t="s">
        <v>209</v>
      </c>
      <c r="C189" s="106"/>
      <c r="D189" s="101"/>
      <c r="E189" s="106"/>
      <c r="F189" s="101"/>
      <c r="G189" s="106"/>
    </row>
    <row r="190" spans="2:10" x14ac:dyDescent="0.3">
      <c r="C190" s="102"/>
      <c r="D190" s="102"/>
      <c r="E190" s="102"/>
      <c r="F190" s="102"/>
      <c r="G190" s="102"/>
    </row>
    <row r="191" spans="2:10" ht="41.25" thickBot="1" x14ac:dyDescent="0.35">
      <c r="B191" s="477" t="s">
        <v>503</v>
      </c>
      <c r="C191" s="477"/>
      <c r="D191" s="477"/>
      <c r="E191" s="477"/>
      <c r="F191" s="477"/>
      <c r="G191" s="477"/>
      <c r="I191" s="798" t="s">
        <v>612</v>
      </c>
    </row>
    <row r="192" spans="2:10" x14ac:dyDescent="0.3">
      <c r="B192" s="478" t="str">
        <f>IF(OR(C181="",C183="",F183="",C185=""),"",CONCATENATE($E$1," ",C181," ",$E$2," *",C183," *",F183,", ",$E$3," ",$C185))</f>
        <v/>
      </c>
      <c r="C192" s="478"/>
      <c r="D192" s="478"/>
      <c r="E192" s="478"/>
      <c r="F192" s="478"/>
      <c r="G192" s="478"/>
      <c r="I192" s="799" t="s">
        <v>613</v>
      </c>
      <c r="J192" s="800" t="s">
        <v>614</v>
      </c>
    </row>
    <row r="193" spans="2:10" ht="17.25" thickBot="1" x14ac:dyDescent="0.35">
      <c r="I193" s="801"/>
      <c r="J193" s="802"/>
    </row>
    <row r="195" spans="2:10" ht="21" x14ac:dyDescent="0.3">
      <c r="B195" s="466" t="s">
        <v>563</v>
      </c>
      <c r="C195" s="467"/>
      <c r="D195" s="467"/>
      <c r="E195" s="467"/>
      <c r="F195" s="467"/>
      <c r="G195" s="467"/>
    </row>
    <row r="196" spans="2:10" x14ac:dyDescent="0.3">
      <c r="B196" s="468" t="s">
        <v>205</v>
      </c>
      <c r="C196" s="468"/>
      <c r="D196" s="468"/>
      <c r="E196" s="468"/>
      <c r="F196" s="468"/>
      <c r="G196" s="468"/>
    </row>
    <row r="197" spans="2:10" ht="17.25" thickBot="1" x14ac:dyDescent="0.35">
      <c r="C197" s="96" t="s">
        <v>508</v>
      </c>
    </row>
    <row r="198" spans="2:10" ht="33.75" thickBot="1" x14ac:dyDescent="0.35">
      <c r="B198" s="97" t="s">
        <v>206</v>
      </c>
      <c r="C198" s="469"/>
      <c r="D198" s="470"/>
      <c r="E198" s="470"/>
      <c r="F198" s="470"/>
      <c r="G198" s="471"/>
      <c r="H198" s="95" t="s">
        <v>499</v>
      </c>
    </row>
    <row r="199" spans="2:10" ht="17.25" thickBot="1" x14ac:dyDescent="0.35">
      <c r="B199" s="98"/>
      <c r="C199" s="94"/>
      <c r="D199" s="94"/>
      <c r="E199" s="94"/>
      <c r="F199" s="94"/>
      <c r="G199" s="99" t="s">
        <v>591</v>
      </c>
      <c r="H199" s="95"/>
    </row>
    <row r="200" spans="2:10" ht="50.25" thickBot="1" x14ac:dyDescent="0.35">
      <c r="B200" s="97" t="s">
        <v>207</v>
      </c>
      <c r="C200" s="472"/>
      <c r="D200" s="473"/>
      <c r="E200" s="94"/>
      <c r="F200" s="472"/>
      <c r="G200" s="473"/>
      <c r="H200" s="95" t="s">
        <v>500</v>
      </c>
    </row>
    <row r="201" spans="2:10" ht="17.25" thickBot="1" x14ac:dyDescent="0.35">
      <c r="B201" s="98"/>
      <c r="C201" s="94"/>
      <c r="D201" s="94"/>
      <c r="E201" s="94"/>
      <c r="F201" s="94"/>
      <c r="G201" s="94"/>
      <c r="H201" s="95"/>
    </row>
    <row r="202" spans="2:10" ht="66.75" thickBot="1" x14ac:dyDescent="0.35">
      <c r="B202" s="97" t="s">
        <v>507</v>
      </c>
      <c r="C202" s="474"/>
      <c r="D202" s="475"/>
      <c r="E202" s="475"/>
      <c r="F202" s="475"/>
      <c r="G202" s="473"/>
      <c r="H202" s="95" t="s">
        <v>501</v>
      </c>
    </row>
    <row r="203" spans="2:10" ht="17.25" thickBot="1" x14ac:dyDescent="0.35">
      <c r="B203" s="103"/>
      <c r="C203" s="476"/>
      <c r="D203" s="476"/>
      <c r="E203" s="476"/>
      <c r="F203" s="476"/>
      <c r="G203" s="476"/>
      <c r="H203" s="95"/>
    </row>
    <row r="204" spans="2:10" ht="17.25" thickBot="1" x14ac:dyDescent="0.35">
      <c r="B204" s="105" t="s">
        <v>208</v>
      </c>
      <c r="C204" s="106"/>
      <c r="D204" s="101"/>
      <c r="E204" s="106"/>
      <c r="F204" s="101"/>
      <c r="G204" s="106"/>
      <c r="H204" s="107"/>
    </row>
    <row r="205" spans="2:10" ht="17.25" thickBot="1" x14ac:dyDescent="0.35">
      <c r="B205" s="109"/>
      <c r="C205" s="101"/>
      <c r="D205" s="101"/>
      <c r="E205" s="101"/>
      <c r="F205" s="101"/>
      <c r="G205" s="101"/>
    </row>
    <row r="206" spans="2:10" ht="33.75" thickBot="1" x14ac:dyDescent="0.35">
      <c r="B206" s="110" t="s">
        <v>209</v>
      </c>
      <c r="C206" s="106"/>
      <c r="D206" s="101"/>
      <c r="E206" s="106"/>
      <c r="F206" s="101"/>
      <c r="G206" s="106"/>
    </row>
    <row r="207" spans="2:10" x14ac:dyDescent="0.3">
      <c r="C207" s="102"/>
      <c r="D207" s="102"/>
      <c r="E207" s="102"/>
      <c r="F207" s="102"/>
      <c r="G207" s="102"/>
    </row>
    <row r="208" spans="2:10" ht="41.25" thickBot="1" x14ac:dyDescent="0.35">
      <c r="B208" s="477" t="s">
        <v>503</v>
      </c>
      <c r="C208" s="477"/>
      <c r="D208" s="477"/>
      <c r="E208" s="477"/>
      <c r="F208" s="477"/>
      <c r="G208" s="477"/>
      <c r="I208" s="798" t="s">
        <v>612</v>
      </c>
    </row>
    <row r="209" spans="2:10" x14ac:dyDescent="0.3">
      <c r="B209" s="478" t="str">
        <f>IF(OR(C198="",C200="",F200="",C202=""),"",CONCATENATE($E$1," ",C198," ",$E$2," *",C200," *",F200,", ",$E$3," ",$C202))</f>
        <v/>
      </c>
      <c r="C209" s="478"/>
      <c r="D209" s="478"/>
      <c r="E209" s="478"/>
      <c r="F209" s="478"/>
      <c r="G209" s="478"/>
      <c r="I209" s="799" t="s">
        <v>613</v>
      </c>
      <c r="J209" s="800" t="s">
        <v>614</v>
      </c>
    </row>
    <row r="210" spans="2:10" ht="17.25" thickBot="1" x14ac:dyDescent="0.35">
      <c r="I210" s="801"/>
      <c r="J210" s="802"/>
    </row>
    <row r="211" spans="2:10" ht="21" x14ac:dyDescent="0.3">
      <c r="B211" s="466" t="s">
        <v>564</v>
      </c>
      <c r="C211" s="467"/>
      <c r="D211" s="467"/>
      <c r="E211" s="467"/>
      <c r="F211" s="467"/>
      <c r="G211" s="467"/>
    </row>
    <row r="212" spans="2:10" x14ac:dyDescent="0.3">
      <c r="B212" s="468" t="s">
        <v>205</v>
      </c>
      <c r="C212" s="468"/>
      <c r="D212" s="468"/>
      <c r="E212" s="468"/>
      <c r="F212" s="468"/>
      <c r="G212" s="468"/>
    </row>
    <row r="213" spans="2:10" ht="17.25" thickBot="1" x14ac:dyDescent="0.35">
      <c r="C213" s="96" t="s">
        <v>508</v>
      </c>
    </row>
    <row r="214" spans="2:10" ht="33.75" thickBot="1" x14ac:dyDescent="0.35">
      <c r="B214" s="97" t="s">
        <v>206</v>
      </c>
      <c r="C214" s="469"/>
      <c r="D214" s="470"/>
      <c r="E214" s="470"/>
      <c r="F214" s="470"/>
      <c r="G214" s="471"/>
      <c r="H214" s="95" t="s">
        <v>499</v>
      </c>
    </row>
    <row r="215" spans="2:10" ht="17.25" thickBot="1" x14ac:dyDescent="0.35">
      <c r="B215" s="98"/>
      <c r="C215" s="94"/>
      <c r="D215" s="94"/>
      <c r="E215" s="94"/>
      <c r="F215" s="94"/>
      <c r="G215" s="99" t="s">
        <v>591</v>
      </c>
      <c r="H215" s="95"/>
    </row>
    <row r="216" spans="2:10" ht="50.25" thickBot="1" x14ac:dyDescent="0.35">
      <c r="B216" s="97" t="s">
        <v>207</v>
      </c>
      <c r="C216" s="472"/>
      <c r="D216" s="473"/>
      <c r="E216" s="94"/>
      <c r="F216" s="472"/>
      <c r="G216" s="473"/>
      <c r="H216" s="95" t="s">
        <v>500</v>
      </c>
    </row>
    <row r="217" spans="2:10" ht="17.25" thickBot="1" x14ac:dyDescent="0.35">
      <c r="B217" s="98"/>
      <c r="C217" s="94"/>
      <c r="D217" s="94"/>
      <c r="E217" s="94"/>
      <c r="F217" s="94"/>
      <c r="G217" s="94"/>
      <c r="H217" s="95"/>
    </row>
    <row r="218" spans="2:10" ht="66.75" thickBot="1" x14ac:dyDescent="0.35">
      <c r="B218" s="97" t="s">
        <v>507</v>
      </c>
      <c r="C218" s="474"/>
      <c r="D218" s="475"/>
      <c r="E218" s="475"/>
      <c r="F218" s="475"/>
      <c r="G218" s="473"/>
      <c r="H218" s="95" t="s">
        <v>501</v>
      </c>
    </row>
    <row r="219" spans="2:10" ht="17.25" thickBot="1" x14ac:dyDescent="0.35">
      <c r="B219" s="103"/>
      <c r="C219" s="476"/>
      <c r="D219" s="476"/>
      <c r="E219" s="476"/>
      <c r="F219" s="476"/>
      <c r="G219" s="476"/>
      <c r="H219" s="95"/>
    </row>
    <row r="220" spans="2:10" ht="17.25" thickBot="1" x14ac:dyDescent="0.35">
      <c r="B220" s="105" t="s">
        <v>208</v>
      </c>
      <c r="C220" s="106"/>
      <c r="D220" s="101"/>
      <c r="E220" s="106"/>
      <c r="F220" s="101"/>
      <c r="G220" s="106"/>
      <c r="H220" s="107"/>
    </row>
    <row r="221" spans="2:10" ht="17.25" thickBot="1" x14ac:dyDescent="0.35">
      <c r="B221" s="109"/>
      <c r="C221" s="101"/>
      <c r="D221" s="101"/>
      <c r="E221" s="101"/>
      <c r="F221" s="101"/>
      <c r="G221" s="101"/>
    </row>
    <row r="222" spans="2:10" ht="33.75" thickBot="1" x14ac:dyDescent="0.35">
      <c r="B222" s="110" t="s">
        <v>209</v>
      </c>
      <c r="C222" s="106"/>
      <c r="D222" s="101"/>
      <c r="E222" s="106"/>
      <c r="F222" s="101"/>
      <c r="G222" s="106"/>
    </row>
    <row r="223" spans="2:10" x14ac:dyDescent="0.3">
      <c r="C223" s="102"/>
      <c r="D223" s="102"/>
      <c r="E223" s="102"/>
      <c r="F223" s="102"/>
      <c r="G223" s="102"/>
    </row>
    <row r="224" spans="2:10" ht="41.25" thickBot="1" x14ac:dyDescent="0.35">
      <c r="B224" s="477" t="s">
        <v>503</v>
      </c>
      <c r="C224" s="477"/>
      <c r="D224" s="477"/>
      <c r="E224" s="477"/>
      <c r="F224" s="477"/>
      <c r="G224" s="477"/>
      <c r="I224" s="798" t="s">
        <v>612</v>
      </c>
    </row>
    <row r="225" spans="2:10" x14ac:dyDescent="0.3">
      <c r="B225" s="478" t="str">
        <f>IF(OR(C214="",C216="",F216="",C218=""),"",CONCATENATE($E$1," ",C214," ",$E$2," *",C216," *",F216,", ",$E$3," ",$C218))</f>
        <v/>
      </c>
      <c r="C225" s="478"/>
      <c r="D225" s="478"/>
      <c r="E225" s="478"/>
      <c r="F225" s="478"/>
      <c r="G225" s="478"/>
      <c r="I225" s="799" t="s">
        <v>613</v>
      </c>
      <c r="J225" s="800" t="s">
        <v>614</v>
      </c>
    </row>
    <row r="226" spans="2:10" ht="17.25" thickBot="1" x14ac:dyDescent="0.35">
      <c r="I226" s="801"/>
      <c r="J226" s="802"/>
    </row>
    <row r="228" spans="2:10" ht="21" x14ac:dyDescent="0.3">
      <c r="B228" s="466" t="s">
        <v>565</v>
      </c>
      <c r="C228" s="467"/>
      <c r="D228" s="467"/>
      <c r="E228" s="467"/>
      <c r="F228" s="467"/>
      <c r="G228" s="467"/>
    </row>
    <row r="229" spans="2:10" x14ac:dyDescent="0.3">
      <c r="B229" s="468" t="s">
        <v>205</v>
      </c>
      <c r="C229" s="468"/>
      <c r="D229" s="468"/>
      <c r="E229" s="468"/>
      <c r="F229" s="468"/>
      <c r="G229" s="468"/>
    </row>
    <row r="230" spans="2:10" ht="17.25" thickBot="1" x14ac:dyDescent="0.35">
      <c r="C230" s="96" t="s">
        <v>508</v>
      </c>
    </row>
    <row r="231" spans="2:10" ht="33.75" thickBot="1" x14ac:dyDescent="0.35">
      <c r="B231" s="97" t="s">
        <v>206</v>
      </c>
      <c r="C231" s="469"/>
      <c r="D231" s="470"/>
      <c r="E231" s="470"/>
      <c r="F231" s="470"/>
      <c r="G231" s="471"/>
      <c r="H231" s="95" t="s">
        <v>499</v>
      </c>
    </row>
    <row r="232" spans="2:10" ht="17.25" thickBot="1" x14ac:dyDescent="0.35">
      <c r="B232" s="98"/>
      <c r="C232" s="94"/>
      <c r="D232" s="94"/>
      <c r="E232" s="94"/>
      <c r="F232" s="94"/>
      <c r="G232" s="99" t="s">
        <v>591</v>
      </c>
      <c r="H232" s="95"/>
    </row>
    <row r="233" spans="2:10" ht="50.25" thickBot="1" x14ac:dyDescent="0.35">
      <c r="B233" s="97" t="s">
        <v>207</v>
      </c>
      <c r="C233" s="472"/>
      <c r="D233" s="473"/>
      <c r="E233" s="94"/>
      <c r="F233" s="472"/>
      <c r="G233" s="473"/>
      <c r="H233" s="95" t="s">
        <v>500</v>
      </c>
    </row>
    <row r="234" spans="2:10" ht="17.25" thickBot="1" x14ac:dyDescent="0.35">
      <c r="B234" s="98"/>
      <c r="C234" s="94"/>
      <c r="D234" s="94"/>
      <c r="E234" s="94"/>
      <c r="F234" s="94"/>
      <c r="G234" s="94"/>
      <c r="H234" s="95"/>
    </row>
    <row r="235" spans="2:10" ht="66.75" thickBot="1" x14ac:dyDescent="0.35">
      <c r="B235" s="97" t="s">
        <v>507</v>
      </c>
      <c r="C235" s="474"/>
      <c r="D235" s="475"/>
      <c r="E235" s="475"/>
      <c r="F235" s="475"/>
      <c r="G235" s="473"/>
      <c r="H235" s="95" t="s">
        <v>501</v>
      </c>
    </row>
    <row r="236" spans="2:10" ht="17.25" thickBot="1" x14ac:dyDescent="0.35">
      <c r="B236" s="103"/>
      <c r="C236" s="476"/>
      <c r="D236" s="476"/>
      <c r="E236" s="476"/>
      <c r="F236" s="476"/>
      <c r="G236" s="476"/>
      <c r="H236" s="95"/>
    </row>
    <row r="237" spans="2:10" ht="17.25" thickBot="1" x14ac:dyDescent="0.35">
      <c r="B237" s="105" t="s">
        <v>208</v>
      </c>
      <c r="C237" s="106"/>
      <c r="D237" s="101"/>
      <c r="E237" s="106"/>
      <c r="F237" s="101"/>
      <c r="G237" s="106"/>
      <c r="H237" s="107"/>
    </row>
    <row r="238" spans="2:10" ht="17.25" thickBot="1" x14ac:dyDescent="0.35">
      <c r="B238" s="109"/>
      <c r="C238" s="101"/>
      <c r="D238" s="101"/>
      <c r="E238" s="101"/>
      <c r="F238" s="101"/>
      <c r="G238" s="101"/>
    </row>
    <row r="239" spans="2:10" ht="33.75" thickBot="1" x14ac:dyDescent="0.35">
      <c r="B239" s="110" t="s">
        <v>209</v>
      </c>
      <c r="C239" s="106"/>
      <c r="D239" s="101"/>
      <c r="E239" s="106"/>
      <c r="F239" s="101"/>
      <c r="G239" s="106"/>
    </row>
    <row r="240" spans="2:10" x14ac:dyDescent="0.3">
      <c r="C240" s="102"/>
      <c r="D240" s="102"/>
      <c r="E240" s="102"/>
      <c r="F240" s="102"/>
      <c r="G240" s="102"/>
    </row>
    <row r="241" spans="2:10" ht="41.25" thickBot="1" x14ac:dyDescent="0.35">
      <c r="B241" s="477" t="s">
        <v>503</v>
      </c>
      <c r="C241" s="477"/>
      <c r="D241" s="477"/>
      <c r="E241" s="477"/>
      <c r="F241" s="477"/>
      <c r="G241" s="477"/>
      <c r="I241" s="798" t="s">
        <v>612</v>
      </c>
    </row>
    <row r="242" spans="2:10" x14ac:dyDescent="0.3">
      <c r="B242" s="478" t="str">
        <f>IF(OR(C231="",C233="",F233="",C235=""),"",CONCATENATE($E$1," ",C231," ",$E$2," *",C233," *",F233,", ",$E$3," ",$C235))</f>
        <v/>
      </c>
      <c r="C242" s="478"/>
      <c r="D242" s="478"/>
      <c r="E242" s="478"/>
      <c r="F242" s="478"/>
      <c r="G242" s="478"/>
      <c r="I242" s="799" t="s">
        <v>613</v>
      </c>
      <c r="J242" s="800" t="s">
        <v>614</v>
      </c>
    </row>
    <row r="243" spans="2:10" ht="17.25" thickBot="1" x14ac:dyDescent="0.35">
      <c r="I243" s="801"/>
      <c r="J243" s="802"/>
    </row>
    <row r="245" spans="2:10" ht="21" x14ac:dyDescent="0.3">
      <c r="B245" s="466" t="s">
        <v>566</v>
      </c>
      <c r="C245" s="467"/>
      <c r="D245" s="467"/>
      <c r="E245" s="467"/>
      <c r="F245" s="467"/>
      <c r="G245" s="467"/>
    </row>
    <row r="246" spans="2:10" x14ac:dyDescent="0.3">
      <c r="B246" s="468" t="s">
        <v>205</v>
      </c>
      <c r="C246" s="468"/>
      <c r="D246" s="468"/>
      <c r="E246" s="468"/>
      <c r="F246" s="468"/>
      <c r="G246" s="468"/>
    </row>
    <row r="247" spans="2:10" ht="17.25" thickBot="1" x14ac:dyDescent="0.35">
      <c r="C247" s="96" t="s">
        <v>508</v>
      </c>
    </row>
    <row r="248" spans="2:10" ht="33.75" thickBot="1" x14ac:dyDescent="0.35">
      <c r="B248" s="97" t="s">
        <v>206</v>
      </c>
      <c r="C248" s="469"/>
      <c r="D248" s="470"/>
      <c r="E248" s="470"/>
      <c r="F248" s="470"/>
      <c r="G248" s="471"/>
      <c r="H248" s="95" t="s">
        <v>499</v>
      </c>
    </row>
    <row r="249" spans="2:10" ht="17.25" thickBot="1" x14ac:dyDescent="0.35">
      <c r="B249" s="98"/>
      <c r="C249" s="94"/>
      <c r="D249" s="94"/>
      <c r="E249" s="94"/>
      <c r="F249" s="94"/>
      <c r="G249" s="99" t="s">
        <v>591</v>
      </c>
      <c r="H249" s="95"/>
    </row>
    <row r="250" spans="2:10" ht="50.25" thickBot="1" x14ac:dyDescent="0.35">
      <c r="B250" s="97" t="s">
        <v>207</v>
      </c>
      <c r="C250" s="472"/>
      <c r="D250" s="473"/>
      <c r="E250" s="94"/>
      <c r="F250" s="472"/>
      <c r="G250" s="473"/>
      <c r="H250" s="95" t="s">
        <v>500</v>
      </c>
    </row>
    <row r="251" spans="2:10" ht="17.25" thickBot="1" x14ac:dyDescent="0.35">
      <c r="B251" s="98"/>
      <c r="C251" s="94"/>
      <c r="D251" s="94"/>
      <c r="E251" s="94"/>
      <c r="F251" s="94"/>
      <c r="G251" s="94"/>
      <c r="H251" s="95"/>
    </row>
    <row r="252" spans="2:10" ht="66.75" thickBot="1" x14ac:dyDescent="0.35">
      <c r="B252" s="97" t="s">
        <v>507</v>
      </c>
      <c r="C252" s="474"/>
      <c r="D252" s="475"/>
      <c r="E252" s="475"/>
      <c r="F252" s="475"/>
      <c r="G252" s="473"/>
      <c r="H252" s="95" t="s">
        <v>501</v>
      </c>
    </row>
    <row r="253" spans="2:10" ht="17.25" thickBot="1" x14ac:dyDescent="0.35">
      <c r="B253" s="103"/>
      <c r="C253" s="476"/>
      <c r="D253" s="476"/>
      <c r="E253" s="476"/>
      <c r="F253" s="476"/>
      <c r="G253" s="476"/>
      <c r="H253" s="95"/>
    </row>
    <row r="254" spans="2:10" ht="17.25" thickBot="1" x14ac:dyDescent="0.35">
      <c r="B254" s="105" t="s">
        <v>208</v>
      </c>
      <c r="C254" s="106"/>
      <c r="D254" s="101"/>
      <c r="E254" s="106"/>
      <c r="F254" s="101"/>
      <c r="G254" s="106"/>
      <c r="H254" s="107"/>
    </row>
    <row r="255" spans="2:10" ht="17.25" thickBot="1" x14ac:dyDescent="0.35">
      <c r="B255" s="109"/>
      <c r="C255" s="101"/>
      <c r="D255" s="101"/>
      <c r="E255" s="101"/>
      <c r="F255" s="101"/>
      <c r="G255" s="101"/>
    </row>
    <row r="256" spans="2:10" ht="33.75" thickBot="1" x14ac:dyDescent="0.35">
      <c r="B256" s="110" t="s">
        <v>209</v>
      </c>
      <c r="C256" s="106"/>
      <c r="D256" s="101"/>
      <c r="E256" s="106"/>
      <c r="F256" s="101"/>
      <c r="G256" s="106"/>
    </row>
    <row r="257" spans="2:10" x14ac:dyDescent="0.3">
      <c r="C257" s="102"/>
      <c r="D257" s="102"/>
      <c r="E257" s="102"/>
      <c r="F257" s="102"/>
      <c r="G257" s="102"/>
    </row>
    <row r="258" spans="2:10" ht="41.25" thickBot="1" x14ac:dyDescent="0.35">
      <c r="B258" s="477" t="s">
        <v>503</v>
      </c>
      <c r="C258" s="477"/>
      <c r="D258" s="477"/>
      <c r="E258" s="477"/>
      <c r="F258" s="477"/>
      <c r="G258" s="477"/>
      <c r="I258" s="798" t="s">
        <v>612</v>
      </c>
    </row>
    <row r="259" spans="2:10" x14ac:dyDescent="0.3">
      <c r="B259" s="478" t="str">
        <f>IF(OR(C248="",C250="",F250="",C252=""),"",CONCATENATE($E$1," ",C248," ",$E$2," *",C250," *",F250,", ",$E$3," ",$C252))</f>
        <v/>
      </c>
      <c r="C259" s="478"/>
      <c r="D259" s="478"/>
      <c r="E259" s="478"/>
      <c r="F259" s="478"/>
      <c r="G259" s="478"/>
      <c r="I259" s="799" t="s">
        <v>613</v>
      </c>
      <c r="J259" s="800" t="s">
        <v>614</v>
      </c>
    </row>
    <row r="260" spans="2:10" ht="17.25" thickBot="1" x14ac:dyDescent="0.35">
      <c r="I260" s="801"/>
      <c r="J260" s="802"/>
    </row>
    <row r="262" spans="2:10" ht="21" x14ac:dyDescent="0.3">
      <c r="B262" s="466" t="s">
        <v>567</v>
      </c>
      <c r="C262" s="467"/>
      <c r="D262" s="467"/>
      <c r="E262" s="467"/>
      <c r="F262" s="467"/>
      <c r="G262" s="467"/>
    </row>
    <row r="263" spans="2:10" x14ac:dyDescent="0.3">
      <c r="B263" s="468" t="s">
        <v>205</v>
      </c>
      <c r="C263" s="468"/>
      <c r="D263" s="468"/>
      <c r="E263" s="468"/>
      <c r="F263" s="468"/>
      <c r="G263" s="468"/>
    </row>
    <row r="264" spans="2:10" ht="17.25" thickBot="1" x14ac:dyDescent="0.35">
      <c r="C264" s="96" t="s">
        <v>508</v>
      </c>
    </row>
    <row r="265" spans="2:10" ht="33.75" thickBot="1" x14ac:dyDescent="0.35">
      <c r="B265" s="97" t="s">
        <v>206</v>
      </c>
      <c r="C265" s="469"/>
      <c r="D265" s="470"/>
      <c r="E265" s="470"/>
      <c r="F265" s="470"/>
      <c r="G265" s="471"/>
      <c r="H265" s="95" t="s">
        <v>499</v>
      </c>
    </row>
    <row r="266" spans="2:10" ht="17.25" thickBot="1" x14ac:dyDescent="0.35">
      <c r="B266" s="98"/>
      <c r="C266" s="94"/>
      <c r="D266" s="94"/>
      <c r="E266" s="94"/>
      <c r="F266" s="94"/>
      <c r="G266" s="99" t="s">
        <v>591</v>
      </c>
      <c r="H266" s="95"/>
    </row>
    <row r="267" spans="2:10" ht="50.25" thickBot="1" x14ac:dyDescent="0.35">
      <c r="B267" s="97" t="s">
        <v>207</v>
      </c>
      <c r="C267" s="472"/>
      <c r="D267" s="473"/>
      <c r="E267" s="94"/>
      <c r="F267" s="472"/>
      <c r="G267" s="473"/>
      <c r="H267" s="95" t="s">
        <v>500</v>
      </c>
    </row>
    <row r="268" spans="2:10" ht="17.25" thickBot="1" x14ac:dyDescent="0.35">
      <c r="B268" s="98"/>
      <c r="C268" s="94"/>
      <c r="D268" s="94"/>
      <c r="E268" s="94"/>
      <c r="F268" s="94"/>
      <c r="G268" s="94"/>
      <c r="H268" s="95"/>
    </row>
    <row r="269" spans="2:10" ht="66.75" thickBot="1" x14ac:dyDescent="0.35">
      <c r="B269" s="97" t="s">
        <v>507</v>
      </c>
      <c r="C269" s="474"/>
      <c r="D269" s="475"/>
      <c r="E269" s="475"/>
      <c r="F269" s="475"/>
      <c r="G269" s="473"/>
      <c r="H269" s="95" t="s">
        <v>501</v>
      </c>
    </row>
    <row r="270" spans="2:10" ht="17.25" thickBot="1" x14ac:dyDescent="0.35">
      <c r="B270" s="103"/>
      <c r="C270" s="476"/>
      <c r="D270" s="476"/>
      <c r="E270" s="476"/>
      <c r="F270" s="476"/>
      <c r="G270" s="476"/>
      <c r="H270" s="95"/>
    </row>
    <row r="271" spans="2:10" ht="17.25" thickBot="1" x14ac:dyDescent="0.35">
      <c r="B271" s="105" t="s">
        <v>208</v>
      </c>
      <c r="C271" s="106"/>
      <c r="D271" s="101"/>
      <c r="E271" s="106"/>
      <c r="F271" s="101"/>
      <c r="G271" s="106"/>
      <c r="H271" s="107"/>
    </row>
    <row r="272" spans="2:10" ht="17.25" thickBot="1" x14ac:dyDescent="0.35">
      <c r="B272" s="109"/>
      <c r="C272" s="101"/>
      <c r="D272" s="101"/>
      <c r="E272" s="101"/>
      <c r="F272" s="101"/>
      <c r="G272" s="101"/>
    </row>
    <row r="273" spans="2:10" ht="33.75" thickBot="1" x14ac:dyDescent="0.35">
      <c r="B273" s="110" t="s">
        <v>209</v>
      </c>
      <c r="C273" s="106"/>
      <c r="D273" s="101"/>
      <c r="E273" s="106"/>
      <c r="F273" s="101"/>
      <c r="G273" s="106"/>
    </row>
    <row r="274" spans="2:10" x14ac:dyDescent="0.3">
      <c r="C274" s="102"/>
      <c r="D274" s="102"/>
      <c r="E274" s="102"/>
      <c r="F274" s="102"/>
      <c r="G274" s="102"/>
    </row>
    <row r="275" spans="2:10" ht="41.25" thickBot="1" x14ac:dyDescent="0.35">
      <c r="B275" s="477" t="s">
        <v>503</v>
      </c>
      <c r="C275" s="477"/>
      <c r="D275" s="477"/>
      <c r="E275" s="477"/>
      <c r="F275" s="477"/>
      <c r="G275" s="477"/>
      <c r="I275" s="798" t="s">
        <v>612</v>
      </c>
    </row>
    <row r="276" spans="2:10" x14ac:dyDescent="0.3">
      <c r="B276" s="478" t="str">
        <f>IF(OR(C265="",C267="",F267="",C269=""),"",CONCATENATE($E$1," ",C265," ",$E$2," *",C267," *",F267,", ",$E$3," ",$C269))</f>
        <v/>
      </c>
      <c r="C276" s="478"/>
      <c r="D276" s="478"/>
      <c r="E276" s="478"/>
      <c r="F276" s="478"/>
      <c r="G276" s="478"/>
      <c r="I276" s="799" t="s">
        <v>613</v>
      </c>
      <c r="J276" s="800" t="s">
        <v>614</v>
      </c>
    </row>
    <row r="277" spans="2:10" ht="17.25" thickBot="1" x14ac:dyDescent="0.35">
      <c r="I277" s="801"/>
      <c r="J277" s="802"/>
    </row>
    <row r="279" spans="2:10" ht="21" x14ac:dyDescent="0.3">
      <c r="B279" s="466" t="s">
        <v>568</v>
      </c>
      <c r="C279" s="467"/>
      <c r="D279" s="467"/>
      <c r="E279" s="467"/>
      <c r="F279" s="467"/>
      <c r="G279" s="467"/>
    </row>
    <row r="280" spans="2:10" x14ac:dyDescent="0.3">
      <c r="B280" s="468" t="s">
        <v>205</v>
      </c>
      <c r="C280" s="468"/>
      <c r="D280" s="468"/>
      <c r="E280" s="468"/>
      <c r="F280" s="468"/>
      <c r="G280" s="468"/>
    </row>
    <row r="281" spans="2:10" ht="17.25" thickBot="1" x14ac:dyDescent="0.35">
      <c r="C281" s="96" t="s">
        <v>508</v>
      </c>
    </row>
    <row r="282" spans="2:10" ht="33.75" thickBot="1" x14ac:dyDescent="0.35">
      <c r="B282" s="97" t="s">
        <v>206</v>
      </c>
      <c r="C282" s="469"/>
      <c r="D282" s="470"/>
      <c r="E282" s="470"/>
      <c r="F282" s="470"/>
      <c r="G282" s="471"/>
      <c r="H282" s="95" t="s">
        <v>499</v>
      </c>
    </row>
    <row r="283" spans="2:10" ht="17.25" thickBot="1" x14ac:dyDescent="0.35">
      <c r="B283" s="98"/>
      <c r="C283" s="94"/>
      <c r="D283" s="94"/>
      <c r="E283" s="94"/>
      <c r="F283" s="94"/>
      <c r="G283" s="99" t="s">
        <v>591</v>
      </c>
      <c r="H283" s="95"/>
    </row>
    <row r="284" spans="2:10" ht="50.25" thickBot="1" x14ac:dyDescent="0.35">
      <c r="B284" s="97" t="s">
        <v>207</v>
      </c>
      <c r="C284" s="472"/>
      <c r="D284" s="473"/>
      <c r="E284" s="94"/>
      <c r="F284" s="472"/>
      <c r="G284" s="473"/>
      <c r="H284" s="95" t="s">
        <v>500</v>
      </c>
    </row>
    <row r="285" spans="2:10" ht="17.25" thickBot="1" x14ac:dyDescent="0.35">
      <c r="B285" s="98"/>
      <c r="C285" s="94"/>
      <c r="D285" s="94"/>
      <c r="E285" s="94"/>
      <c r="F285" s="94"/>
      <c r="G285" s="94"/>
      <c r="H285" s="95"/>
    </row>
    <row r="286" spans="2:10" ht="66.75" thickBot="1" x14ac:dyDescent="0.35">
      <c r="B286" s="97" t="s">
        <v>507</v>
      </c>
      <c r="C286" s="474"/>
      <c r="D286" s="475"/>
      <c r="E286" s="475"/>
      <c r="F286" s="475"/>
      <c r="G286" s="473"/>
      <c r="H286" s="95" t="s">
        <v>501</v>
      </c>
    </row>
    <row r="287" spans="2:10" ht="17.25" thickBot="1" x14ac:dyDescent="0.35">
      <c r="B287" s="103"/>
      <c r="C287" s="476"/>
      <c r="D287" s="476"/>
      <c r="E287" s="476"/>
      <c r="F287" s="476"/>
      <c r="G287" s="476"/>
      <c r="H287" s="95"/>
    </row>
    <row r="288" spans="2:10" ht="17.25" thickBot="1" x14ac:dyDescent="0.35">
      <c r="B288" s="105" t="s">
        <v>208</v>
      </c>
      <c r="C288" s="106"/>
      <c r="D288" s="101"/>
      <c r="E288" s="106"/>
      <c r="F288" s="101"/>
      <c r="G288" s="106"/>
      <c r="H288" s="107"/>
    </row>
    <row r="289" spans="2:10" ht="17.25" thickBot="1" x14ac:dyDescent="0.35">
      <c r="B289" s="109"/>
      <c r="C289" s="101"/>
      <c r="D289" s="101"/>
      <c r="E289" s="101"/>
      <c r="F289" s="101"/>
      <c r="G289" s="101"/>
    </row>
    <row r="290" spans="2:10" ht="33.75" thickBot="1" x14ac:dyDescent="0.35">
      <c r="B290" s="110" t="s">
        <v>209</v>
      </c>
      <c r="C290" s="106"/>
      <c r="D290" s="101"/>
      <c r="E290" s="106"/>
      <c r="F290" s="101"/>
      <c r="G290" s="106"/>
    </row>
    <row r="291" spans="2:10" x14ac:dyDescent="0.3">
      <c r="C291" s="102"/>
      <c r="D291" s="102"/>
      <c r="E291" s="102"/>
      <c r="F291" s="102"/>
      <c r="G291" s="102"/>
    </row>
    <row r="292" spans="2:10" ht="41.25" thickBot="1" x14ac:dyDescent="0.35">
      <c r="B292" s="477" t="s">
        <v>503</v>
      </c>
      <c r="C292" s="477"/>
      <c r="D292" s="477"/>
      <c r="E292" s="477"/>
      <c r="F292" s="477"/>
      <c r="G292" s="477"/>
      <c r="I292" s="798" t="s">
        <v>612</v>
      </c>
    </row>
    <row r="293" spans="2:10" x14ac:dyDescent="0.3">
      <c r="B293" s="478" t="str">
        <f>IF(OR(C282="",C284="",F284="",C286=""),"",CONCATENATE($E$1," ",C282," ",$E$2," *",C284," *",F284,", ",$E$3," ",$C286))</f>
        <v/>
      </c>
      <c r="C293" s="478"/>
      <c r="D293" s="478"/>
      <c r="E293" s="478"/>
      <c r="F293" s="478"/>
      <c r="G293" s="478"/>
      <c r="I293" s="799" t="s">
        <v>613</v>
      </c>
      <c r="J293" s="800" t="s">
        <v>614</v>
      </c>
    </row>
    <row r="294" spans="2:10" ht="17.25" thickBot="1" x14ac:dyDescent="0.35">
      <c r="I294" s="801"/>
      <c r="J294" s="802"/>
    </row>
    <row r="296" spans="2:10" ht="21" x14ac:dyDescent="0.3">
      <c r="B296" s="466" t="s">
        <v>569</v>
      </c>
      <c r="C296" s="467"/>
      <c r="D296" s="467"/>
      <c r="E296" s="467"/>
      <c r="F296" s="467"/>
      <c r="G296" s="467"/>
    </row>
    <row r="297" spans="2:10" x14ac:dyDescent="0.3">
      <c r="B297" s="468" t="s">
        <v>205</v>
      </c>
      <c r="C297" s="468"/>
      <c r="D297" s="468"/>
      <c r="E297" s="468"/>
      <c r="F297" s="468"/>
      <c r="G297" s="468"/>
    </row>
    <row r="298" spans="2:10" ht="17.25" thickBot="1" x14ac:dyDescent="0.35">
      <c r="C298" s="96" t="s">
        <v>508</v>
      </c>
    </row>
    <row r="299" spans="2:10" ht="33.75" thickBot="1" x14ac:dyDescent="0.35">
      <c r="B299" s="97" t="s">
        <v>206</v>
      </c>
      <c r="C299" s="469"/>
      <c r="D299" s="470"/>
      <c r="E299" s="470"/>
      <c r="F299" s="470"/>
      <c r="G299" s="471"/>
      <c r="H299" s="95" t="s">
        <v>499</v>
      </c>
    </row>
    <row r="300" spans="2:10" ht="17.25" thickBot="1" x14ac:dyDescent="0.35">
      <c r="B300" s="98"/>
      <c r="C300" s="94"/>
      <c r="D300" s="94"/>
      <c r="E300" s="94"/>
      <c r="F300" s="94"/>
      <c r="G300" s="99" t="s">
        <v>591</v>
      </c>
      <c r="H300" s="95"/>
    </row>
    <row r="301" spans="2:10" ht="50.25" thickBot="1" x14ac:dyDescent="0.35">
      <c r="B301" s="97" t="s">
        <v>207</v>
      </c>
      <c r="C301" s="472"/>
      <c r="D301" s="473"/>
      <c r="E301" s="94"/>
      <c r="F301" s="472"/>
      <c r="G301" s="473"/>
      <c r="H301" s="95" t="s">
        <v>500</v>
      </c>
    </row>
    <row r="302" spans="2:10" ht="17.25" thickBot="1" x14ac:dyDescent="0.35">
      <c r="B302" s="98"/>
      <c r="C302" s="94"/>
      <c r="D302" s="94"/>
      <c r="E302" s="94"/>
      <c r="F302" s="94"/>
      <c r="G302" s="94"/>
      <c r="H302" s="95"/>
    </row>
    <row r="303" spans="2:10" ht="66.75" thickBot="1" x14ac:dyDescent="0.35">
      <c r="B303" s="97" t="s">
        <v>507</v>
      </c>
      <c r="C303" s="474"/>
      <c r="D303" s="475"/>
      <c r="E303" s="475"/>
      <c r="F303" s="475"/>
      <c r="G303" s="473"/>
      <c r="H303" s="95" t="s">
        <v>501</v>
      </c>
    </row>
    <row r="304" spans="2:10" ht="17.25" thickBot="1" x14ac:dyDescent="0.35">
      <c r="B304" s="103"/>
      <c r="C304" s="476"/>
      <c r="D304" s="476"/>
      <c r="E304" s="476"/>
      <c r="F304" s="476"/>
      <c r="G304" s="476"/>
      <c r="H304" s="95"/>
    </row>
    <row r="305" spans="2:10" ht="17.25" thickBot="1" x14ac:dyDescent="0.35">
      <c r="B305" s="105" t="s">
        <v>208</v>
      </c>
      <c r="C305" s="106"/>
      <c r="D305" s="101"/>
      <c r="E305" s="106"/>
      <c r="F305" s="101"/>
      <c r="G305" s="106"/>
      <c r="H305" s="107"/>
    </row>
    <row r="306" spans="2:10" ht="17.25" thickBot="1" x14ac:dyDescent="0.35">
      <c r="B306" s="109"/>
      <c r="C306" s="101"/>
      <c r="D306" s="101"/>
      <c r="E306" s="101"/>
      <c r="F306" s="101"/>
      <c r="G306" s="101"/>
    </row>
    <row r="307" spans="2:10" ht="33.75" thickBot="1" x14ac:dyDescent="0.35">
      <c r="B307" s="110" t="s">
        <v>209</v>
      </c>
      <c r="C307" s="106"/>
      <c r="D307" s="101"/>
      <c r="E307" s="106"/>
      <c r="F307" s="101"/>
      <c r="G307" s="106"/>
    </row>
    <row r="308" spans="2:10" x14ac:dyDescent="0.3">
      <c r="C308" s="102"/>
      <c r="D308" s="102"/>
      <c r="E308" s="102"/>
      <c r="F308" s="102"/>
      <c r="G308" s="102"/>
    </row>
    <row r="309" spans="2:10" ht="41.25" thickBot="1" x14ac:dyDescent="0.35">
      <c r="B309" s="477" t="s">
        <v>503</v>
      </c>
      <c r="C309" s="477"/>
      <c r="D309" s="477"/>
      <c r="E309" s="477"/>
      <c r="F309" s="477"/>
      <c r="G309" s="477"/>
      <c r="I309" s="798" t="s">
        <v>612</v>
      </c>
    </row>
    <row r="310" spans="2:10" x14ac:dyDescent="0.3">
      <c r="B310" s="478" t="str">
        <f>IF(OR(C299="",C301="",F301="",C303=""),"",CONCATENATE($E$1," ",C299," ",$E$2," *",C301," *",F301,", ",$E$3," ",$C303))</f>
        <v/>
      </c>
      <c r="C310" s="478"/>
      <c r="D310" s="478"/>
      <c r="E310" s="478"/>
      <c r="F310" s="478"/>
      <c r="G310" s="478"/>
      <c r="I310" s="799" t="s">
        <v>613</v>
      </c>
      <c r="J310" s="800" t="s">
        <v>614</v>
      </c>
    </row>
    <row r="311" spans="2:10" ht="17.25" thickBot="1" x14ac:dyDescent="0.35">
      <c r="I311" s="801"/>
      <c r="J311" s="802"/>
    </row>
    <row r="313" spans="2:10" ht="21" x14ac:dyDescent="0.3">
      <c r="B313" s="466" t="s">
        <v>571</v>
      </c>
      <c r="C313" s="467"/>
      <c r="D313" s="467"/>
      <c r="E313" s="467"/>
      <c r="F313" s="467"/>
      <c r="G313" s="467"/>
    </row>
    <row r="314" spans="2:10" x14ac:dyDescent="0.3">
      <c r="B314" s="468" t="s">
        <v>205</v>
      </c>
      <c r="C314" s="468"/>
      <c r="D314" s="468"/>
      <c r="E314" s="468"/>
      <c r="F314" s="468"/>
      <c r="G314" s="468"/>
    </row>
    <row r="315" spans="2:10" ht="17.25" thickBot="1" x14ac:dyDescent="0.35">
      <c r="C315" s="96" t="s">
        <v>508</v>
      </c>
    </row>
    <row r="316" spans="2:10" ht="33.75" thickBot="1" x14ac:dyDescent="0.35">
      <c r="B316" s="97" t="s">
        <v>206</v>
      </c>
      <c r="C316" s="469"/>
      <c r="D316" s="470"/>
      <c r="E316" s="470"/>
      <c r="F316" s="470"/>
      <c r="G316" s="471"/>
      <c r="H316" s="95" t="s">
        <v>499</v>
      </c>
    </row>
    <row r="317" spans="2:10" ht="17.25" thickBot="1" x14ac:dyDescent="0.35">
      <c r="B317" s="98"/>
      <c r="C317" s="94"/>
      <c r="D317" s="94"/>
      <c r="E317" s="94"/>
      <c r="F317" s="94"/>
      <c r="G317" s="99" t="s">
        <v>591</v>
      </c>
      <c r="H317" s="95"/>
    </row>
    <row r="318" spans="2:10" ht="50.25" thickBot="1" x14ac:dyDescent="0.35">
      <c r="B318" s="97" t="s">
        <v>207</v>
      </c>
      <c r="C318" s="472"/>
      <c r="D318" s="473"/>
      <c r="E318" s="94"/>
      <c r="F318" s="472"/>
      <c r="G318" s="473"/>
      <c r="H318" s="95" t="s">
        <v>500</v>
      </c>
    </row>
    <row r="319" spans="2:10" ht="17.25" thickBot="1" x14ac:dyDescent="0.35">
      <c r="B319" s="98"/>
      <c r="C319" s="94"/>
      <c r="D319" s="94"/>
      <c r="E319" s="94"/>
      <c r="F319" s="94"/>
      <c r="G319" s="94"/>
      <c r="H319" s="95"/>
    </row>
    <row r="320" spans="2:10" ht="66.75" thickBot="1" x14ac:dyDescent="0.35">
      <c r="B320" s="97" t="s">
        <v>507</v>
      </c>
      <c r="C320" s="474"/>
      <c r="D320" s="475"/>
      <c r="E320" s="475"/>
      <c r="F320" s="475"/>
      <c r="G320" s="473"/>
      <c r="H320" s="95" t="s">
        <v>501</v>
      </c>
    </row>
    <row r="321" spans="2:10" ht="17.25" thickBot="1" x14ac:dyDescent="0.35">
      <c r="B321" s="103"/>
      <c r="C321" s="476"/>
      <c r="D321" s="476"/>
      <c r="E321" s="476"/>
      <c r="F321" s="476"/>
      <c r="G321" s="476"/>
      <c r="H321" s="95"/>
    </row>
    <row r="322" spans="2:10" ht="17.25" thickBot="1" x14ac:dyDescent="0.35">
      <c r="B322" s="105" t="s">
        <v>208</v>
      </c>
      <c r="C322" s="106"/>
      <c r="D322" s="101"/>
      <c r="E322" s="106"/>
      <c r="F322" s="101"/>
      <c r="G322" s="106"/>
      <c r="H322" s="107"/>
    </row>
    <row r="323" spans="2:10" ht="17.25" thickBot="1" x14ac:dyDescent="0.35">
      <c r="B323" s="109"/>
      <c r="C323" s="101"/>
      <c r="D323" s="101"/>
      <c r="E323" s="101"/>
      <c r="F323" s="101"/>
      <c r="G323" s="101"/>
    </row>
    <row r="324" spans="2:10" ht="33.75" thickBot="1" x14ac:dyDescent="0.35">
      <c r="B324" s="110" t="s">
        <v>209</v>
      </c>
      <c r="C324" s="106"/>
      <c r="D324" s="101"/>
      <c r="E324" s="106"/>
      <c r="F324" s="101"/>
      <c r="G324" s="106"/>
    </row>
    <row r="325" spans="2:10" x14ac:dyDescent="0.3">
      <c r="C325" s="102"/>
      <c r="D325" s="102"/>
      <c r="E325" s="102"/>
      <c r="F325" s="102"/>
      <c r="G325" s="102"/>
    </row>
    <row r="326" spans="2:10" ht="41.25" thickBot="1" x14ac:dyDescent="0.35">
      <c r="B326" s="477" t="s">
        <v>503</v>
      </c>
      <c r="C326" s="477"/>
      <c r="D326" s="477"/>
      <c r="E326" s="477"/>
      <c r="F326" s="477"/>
      <c r="G326" s="477"/>
      <c r="I326" s="798" t="s">
        <v>612</v>
      </c>
    </row>
    <row r="327" spans="2:10" x14ac:dyDescent="0.3">
      <c r="B327" s="478" t="str">
        <f>IF(OR(C316="",C318="",F318="",C320=""),"",CONCATENATE($E$1," ",C316," ",$E$2," *",C318," *",F318,", ",$E$3," ",$C320))</f>
        <v/>
      </c>
      <c r="C327" s="478"/>
      <c r="D327" s="478"/>
      <c r="E327" s="478"/>
      <c r="F327" s="478"/>
      <c r="G327" s="478"/>
      <c r="I327" s="799" t="s">
        <v>613</v>
      </c>
      <c r="J327" s="800" t="s">
        <v>614</v>
      </c>
    </row>
    <row r="328" spans="2:10" ht="17.25" thickBot="1" x14ac:dyDescent="0.35">
      <c r="I328" s="801"/>
      <c r="J328" s="802"/>
    </row>
    <row r="330" spans="2:10" ht="21" x14ac:dyDescent="0.3">
      <c r="B330" s="466" t="s">
        <v>572</v>
      </c>
      <c r="C330" s="467"/>
      <c r="D330" s="467"/>
      <c r="E330" s="467"/>
      <c r="F330" s="467"/>
      <c r="G330" s="467"/>
    </row>
    <row r="331" spans="2:10" x14ac:dyDescent="0.3">
      <c r="B331" s="468" t="s">
        <v>205</v>
      </c>
      <c r="C331" s="468"/>
      <c r="D331" s="468"/>
      <c r="E331" s="468"/>
      <c r="F331" s="468"/>
      <c r="G331" s="468"/>
    </row>
    <row r="332" spans="2:10" ht="17.25" thickBot="1" x14ac:dyDescent="0.35">
      <c r="C332" s="96" t="s">
        <v>508</v>
      </c>
    </row>
    <row r="333" spans="2:10" ht="33.75" thickBot="1" x14ac:dyDescent="0.35">
      <c r="B333" s="97" t="s">
        <v>206</v>
      </c>
      <c r="C333" s="469"/>
      <c r="D333" s="470"/>
      <c r="E333" s="470"/>
      <c r="F333" s="470"/>
      <c r="G333" s="471"/>
      <c r="H333" s="95" t="s">
        <v>499</v>
      </c>
    </row>
    <row r="334" spans="2:10" ht="17.25" thickBot="1" x14ac:dyDescent="0.35">
      <c r="B334" s="98"/>
      <c r="C334" s="94"/>
      <c r="D334" s="94"/>
      <c r="E334" s="94"/>
      <c r="F334" s="94"/>
      <c r="G334" s="99" t="s">
        <v>591</v>
      </c>
      <c r="H334" s="95"/>
    </row>
    <row r="335" spans="2:10" ht="50.25" thickBot="1" x14ac:dyDescent="0.35">
      <c r="B335" s="97" t="s">
        <v>207</v>
      </c>
      <c r="C335" s="472"/>
      <c r="D335" s="473"/>
      <c r="E335" s="94"/>
      <c r="F335" s="472"/>
      <c r="G335" s="473"/>
      <c r="H335" s="95" t="s">
        <v>500</v>
      </c>
    </row>
    <row r="336" spans="2:10" ht="17.25" thickBot="1" x14ac:dyDescent="0.35">
      <c r="B336" s="98"/>
      <c r="C336" s="94"/>
      <c r="D336" s="94"/>
      <c r="E336" s="94"/>
      <c r="F336" s="94"/>
      <c r="G336" s="94"/>
      <c r="H336" s="95"/>
    </row>
    <row r="337" spans="2:10" ht="66.75" thickBot="1" x14ac:dyDescent="0.35">
      <c r="B337" s="97" t="s">
        <v>507</v>
      </c>
      <c r="C337" s="474"/>
      <c r="D337" s="475"/>
      <c r="E337" s="475"/>
      <c r="F337" s="475"/>
      <c r="G337" s="473"/>
      <c r="H337" s="95" t="s">
        <v>501</v>
      </c>
    </row>
    <row r="338" spans="2:10" ht="17.25" thickBot="1" x14ac:dyDescent="0.35">
      <c r="B338" s="103"/>
      <c r="C338" s="476"/>
      <c r="D338" s="476"/>
      <c r="E338" s="476"/>
      <c r="F338" s="476"/>
      <c r="G338" s="476"/>
      <c r="H338" s="95"/>
    </row>
    <row r="339" spans="2:10" ht="17.25" thickBot="1" x14ac:dyDescent="0.35">
      <c r="B339" s="105" t="s">
        <v>208</v>
      </c>
      <c r="C339" s="106"/>
      <c r="D339" s="101"/>
      <c r="E339" s="106"/>
      <c r="F339" s="101"/>
      <c r="G339" s="106"/>
      <c r="H339" s="107"/>
    </row>
    <row r="340" spans="2:10" ht="17.25" thickBot="1" x14ac:dyDescent="0.35">
      <c r="B340" s="109"/>
      <c r="C340" s="101"/>
      <c r="D340" s="101"/>
      <c r="E340" s="101"/>
      <c r="F340" s="101"/>
      <c r="G340" s="101"/>
    </row>
    <row r="341" spans="2:10" ht="33.75" thickBot="1" x14ac:dyDescent="0.35">
      <c r="B341" s="110" t="s">
        <v>209</v>
      </c>
      <c r="C341" s="106"/>
      <c r="D341" s="101"/>
      <c r="E341" s="106"/>
      <c r="F341" s="101"/>
      <c r="G341" s="106"/>
    </row>
    <row r="342" spans="2:10" x14ac:dyDescent="0.3">
      <c r="C342" s="102"/>
      <c r="D342" s="102"/>
      <c r="E342" s="102"/>
      <c r="F342" s="102"/>
      <c r="G342" s="102"/>
    </row>
    <row r="343" spans="2:10" ht="41.25" thickBot="1" x14ac:dyDescent="0.35">
      <c r="B343" s="477" t="s">
        <v>503</v>
      </c>
      <c r="C343" s="477"/>
      <c r="D343" s="477"/>
      <c r="E343" s="477"/>
      <c r="F343" s="477"/>
      <c r="G343" s="477"/>
      <c r="I343" s="798" t="s">
        <v>612</v>
      </c>
    </row>
    <row r="344" spans="2:10" x14ac:dyDescent="0.3">
      <c r="B344" s="478" t="str">
        <f>IF(OR(C333="",C335="",F335="",C337=""),"",CONCATENATE($E$1," ",C333," ",$E$2," *",C335," *",F335,", ",$E$3," ",$C337))</f>
        <v/>
      </c>
      <c r="C344" s="478"/>
      <c r="D344" s="478"/>
      <c r="E344" s="478"/>
      <c r="F344" s="478"/>
      <c r="G344" s="478"/>
      <c r="I344" s="799" t="s">
        <v>613</v>
      </c>
      <c r="J344" s="800" t="s">
        <v>614</v>
      </c>
    </row>
    <row r="345" spans="2:10" ht="17.25" thickBot="1" x14ac:dyDescent="0.35">
      <c r="B345" s="103"/>
      <c r="C345" s="103"/>
      <c r="D345" s="103"/>
      <c r="E345" s="103"/>
      <c r="F345" s="103"/>
      <c r="G345" s="103"/>
      <c r="I345" s="801"/>
      <c r="J345" s="802"/>
    </row>
    <row r="347" spans="2:10" ht="21" x14ac:dyDescent="0.3">
      <c r="B347" s="466" t="s">
        <v>577</v>
      </c>
      <c r="C347" s="467"/>
      <c r="D347" s="467"/>
      <c r="E347" s="467"/>
      <c r="F347" s="467"/>
      <c r="G347" s="467"/>
    </row>
    <row r="348" spans="2:10" x14ac:dyDescent="0.3">
      <c r="B348" s="468" t="s">
        <v>205</v>
      </c>
      <c r="C348" s="468"/>
      <c r="D348" s="468"/>
      <c r="E348" s="468"/>
      <c r="F348" s="468"/>
      <c r="G348" s="468"/>
    </row>
    <row r="349" spans="2:10" ht="17.25" thickBot="1" x14ac:dyDescent="0.35">
      <c r="C349" s="96" t="s">
        <v>508</v>
      </c>
    </row>
    <row r="350" spans="2:10" ht="33.75" thickBot="1" x14ac:dyDescent="0.35">
      <c r="B350" s="97" t="s">
        <v>206</v>
      </c>
      <c r="C350" s="469"/>
      <c r="D350" s="470"/>
      <c r="E350" s="470"/>
      <c r="F350" s="470"/>
      <c r="G350" s="471"/>
      <c r="H350" s="95" t="s">
        <v>499</v>
      </c>
    </row>
    <row r="351" spans="2:10" ht="17.25" thickBot="1" x14ac:dyDescent="0.35">
      <c r="B351" s="98"/>
      <c r="C351" s="94"/>
      <c r="D351" s="94"/>
      <c r="E351" s="94"/>
      <c r="F351" s="94"/>
      <c r="G351" s="99" t="s">
        <v>591</v>
      </c>
      <c r="H351" s="95"/>
    </row>
    <row r="352" spans="2:10" ht="50.25" thickBot="1" x14ac:dyDescent="0.35">
      <c r="B352" s="97" t="s">
        <v>207</v>
      </c>
      <c r="C352" s="472"/>
      <c r="D352" s="473"/>
      <c r="E352" s="94"/>
      <c r="F352" s="472"/>
      <c r="G352" s="473"/>
      <c r="H352" s="95" t="s">
        <v>500</v>
      </c>
    </row>
    <row r="353" spans="2:10" ht="17.25" thickBot="1" x14ac:dyDescent="0.35">
      <c r="B353" s="98"/>
      <c r="C353" s="94"/>
      <c r="D353" s="94"/>
      <c r="E353" s="94"/>
      <c r="F353" s="94"/>
      <c r="G353" s="94"/>
      <c r="H353" s="95"/>
    </row>
    <row r="354" spans="2:10" ht="66.75" thickBot="1" x14ac:dyDescent="0.35">
      <c r="B354" s="97" t="s">
        <v>507</v>
      </c>
      <c r="C354" s="474"/>
      <c r="D354" s="475"/>
      <c r="E354" s="475"/>
      <c r="F354" s="475"/>
      <c r="G354" s="473"/>
      <c r="H354" s="95" t="s">
        <v>501</v>
      </c>
    </row>
    <row r="355" spans="2:10" ht="17.25" thickBot="1" x14ac:dyDescent="0.35">
      <c r="B355" s="103"/>
      <c r="C355" s="476"/>
      <c r="D355" s="476"/>
      <c r="E355" s="476"/>
      <c r="F355" s="476"/>
      <c r="G355" s="476"/>
      <c r="H355" s="95"/>
    </row>
    <row r="356" spans="2:10" ht="17.25" thickBot="1" x14ac:dyDescent="0.35">
      <c r="B356" s="105" t="s">
        <v>208</v>
      </c>
      <c r="C356" s="106"/>
      <c r="D356" s="101"/>
      <c r="E356" s="106"/>
      <c r="F356" s="101"/>
      <c r="G356" s="106"/>
      <c r="H356" s="107"/>
    </row>
    <row r="357" spans="2:10" ht="17.25" thickBot="1" x14ac:dyDescent="0.35">
      <c r="B357" s="109"/>
      <c r="C357" s="101"/>
      <c r="D357" s="101"/>
      <c r="E357" s="101"/>
      <c r="F357" s="101"/>
      <c r="G357" s="101"/>
    </row>
    <row r="358" spans="2:10" ht="33.75" thickBot="1" x14ac:dyDescent="0.35">
      <c r="B358" s="110" t="s">
        <v>209</v>
      </c>
      <c r="C358" s="106"/>
      <c r="D358" s="101"/>
      <c r="E358" s="106"/>
      <c r="F358" s="101"/>
      <c r="G358" s="106"/>
    </row>
    <row r="359" spans="2:10" x14ac:dyDescent="0.3">
      <c r="C359" s="102"/>
      <c r="D359" s="102"/>
      <c r="E359" s="102"/>
      <c r="F359" s="102"/>
      <c r="G359" s="102"/>
    </row>
    <row r="360" spans="2:10" ht="41.25" thickBot="1" x14ac:dyDescent="0.35">
      <c r="B360" s="477" t="s">
        <v>503</v>
      </c>
      <c r="C360" s="477"/>
      <c r="D360" s="477"/>
      <c r="E360" s="477"/>
      <c r="F360" s="477"/>
      <c r="G360" s="477"/>
      <c r="I360" s="798" t="s">
        <v>612</v>
      </c>
    </row>
    <row r="361" spans="2:10" x14ac:dyDescent="0.3">
      <c r="B361" s="478" t="str">
        <f>IF(OR(C350="",C352="",F352="",C354=""),"",CONCATENATE($E$1," ",C350," ",$E$2," *",C352," *",F352,", ",$E$3," ",$C354))</f>
        <v/>
      </c>
      <c r="C361" s="478"/>
      <c r="D361" s="478"/>
      <c r="E361" s="478"/>
      <c r="F361" s="478"/>
      <c r="G361" s="478"/>
      <c r="I361" s="799" t="s">
        <v>613</v>
      </c>
      <c r="J361" s="800" t="s">
        <v>614</v>
      </c>
    </row>
    <row r="362" spans="2:10" ht="17.25" thickBot="1" x14ac:dyDescent="0.35">
      <c r="I362" s="801"/>
      <c r="J362" s="802"/>
    </row>
    <row r="364" spans="2:10" ht="21" x14ac:dyDescent="0.3">
      <c r="B364" s="466" t="s">
        <v>578</v>
      </c>
      <c r="C364" s="467"/>
      <c r="D364" s="467"/>
      <c r="E364" s="467"/>
      <c r="F364" s="467"/>
      <c r="G364" s="467"/>
    </row>
    <row r="365" spans="2:10" x14ac:dyDescent="0.3">
      <c r="B365" s="468" t="s">
        <v>205</v>
      </c>
      <c r="C365" s="468"/>
      <c r="D365" s="468"/>
      <c r="E365" s="468"/>
      <c r="F365" s="468"/>
      <c r="G365" s="468"/>
    </row>
    <row r="366" spans="2:10" ht="17.25" thickBot="1" x14ac:dyDescent="0.35">
      <c r="C366" s="96" t="s">
        <v>508</v>
      </c>
    </row>
    <row r="367" spans="2:10" ht="33.75" thickBot="1" x14ac:dyDescent="0.35">
      <c r="B367" s="97" t="s">
        <v>206</v>
      </c>
      <c r="C367" s="469"/>
      <c r="D367" s="470"/>
      <c r="E367" s="470"/>
      <c r="F367" s="470"/>
      <c r="G367" s="471"/>
      <c r="H367" s="95" t="s">
        <v>499</v>
      </c>
    </row>
    <row r="368" spans="2:10" ht="17.25" thickBot="1" x14ac:dyDescent="0.35">
      <c r="B368" s="98"/>
      <c r="C368" s="94"/>
      <c r="D368" s="94"/>
      <c r="E368" s="94"/>
      <c r="F368" s="94"/>
      <c r="G368" s="99" t="s">
        <v>591</v>
      </c>
      <c r="H368" s="95"/>
    </row>
    <row r="369" spans="2:10" ht="50.25" thickBot="1" x14ac:dyDescent="0.35">
      <c r="B369" s="97" t="s">
        <v>207</v>
      </c>
      <c r="C369" s="472"/>
      <c r="D369" s="473"/>
      <c r="E369" s="94"/>
      <c r="F369" s="472"/>
      <c r="G369" s="473"/>
      <c r="H369" s="95" t="s">
        <v>500</v>
      </c>
    </row>
    <row r="370" spans="2:10" ht="17.25" thickBot="1" x14ac:dyDescent="0.35">
      <c r="B370" s="98"/>
      <c r="C370" s="94"/>
      <c r="D370" s="94"/>
      <c r="E370" s="94"/>
      <c r="F370" s="94"/>
      <c r="G370" s="94"/>
      <c r="H370" s="95"/>
    </row>
    <row r="371" spans="2:10" ht="66.75" thickBot="1" x14ac:dyDescent="0.35">
      <c r="B371" s="97" t="s">
        <v>507</v>
      </c>
      <c r="C371" s="474"/>
      <c r="D371" s="475"/>
      <c r="E371" s="475"/>
      <c r="F371" s="475"/>
      <c r="G371" s="473"/>
      <c r="H371" s="95" t="s">
        <v>501</v>
      </c>
    </row>
    <row r="372" spans="2:10" ht="17.25" thickBot="1" x14ac:dyDescent="0.35">
      <c r="B372" s="103"/>
      <c r="C372" s="476"/>
      <c r="D372" s="476"/>
      <c r="E372" s="476"/>
      <c r="F372" s="476"/>
      <c r="G372" s="476"/>
      <c r="H372" s="95"/>
    </row>
    <row r="373" spans="2:10" ht="17.25" thickBot="1" x14ac:dyDescent="0.35">
      <c r="B373" s="105" t="s">
        <v>208</v>
      </c>
      <c r="C373" s="106"/>
      <c r="D373" s="101"/>
      <c r="E373" s="106"/>
      <c r="F373" s="101"/>
      <c r="G373" s="106"/>
      <c r="H373" s="107"/>
    </row>
    <row r="374" spans="2:10" ht="17.25" thickBot="1" x14ac:dyDescent="0.35">
      <c r="B374" s="109"/>
      <c r="C374" s="101"/>
      <c r="D374" s="101"/>
      <c r="E374" s="101"/>
      <c r="F374" s="101"/>
      <c r="G374" s="101"/>
    </row>
    <row r="375" spans="2:10" ht="33.75" thickBot="1" x14ac:dyDescent="0.35">
      <c r="B375" s="110" t="s">
        <v>209</v>
      </c>
      <c r="C375" s="106"/>
      <c r="D375" s="101"/>
      <c r="E375" s="106"/>
      <c r="F375" s="101"/>
      <c r="G375" s="106"/>
    </row>
    <row r="376" spans="2:10" x14ac:dyDescent="0.3">
      <c r="C376" s="102"/>
      <c r="D376" s="102"/>
      <c r="E376" s="102"/>
      <c r="F376" s="102"/>
      <c r="G376" s="102"/>
    </row>
    <row r="377" spans="2:10" ht="41.25" thickBot="1" x14ac:dyDescent="0.35">
      <c r="B377" s="477" t="s">
        <v>503</v>
      </c>
      <c r="C377" s="477"/>
      <c r="D377" s="477"/>
      <c r="E377" s="477"/>
      <c r="F377" s="477"/>
      <c r="G377" s="477"/>
      <c r="I377" s="798" t="s">
        <v>612</v>
      </c>
    </row>
    <row r="378" spans="2:10" x14ac:dyDescent="0.3">
      <c r="B378" s="478" t="str">
        <f>IF(OR(C367="",C369="",F369="",C371=""),"",CONCATENATE($E$1," ",C367," ",$E$2," *",C369," *",F369,", ",$E$3," ",$C371))</f>
        <v/>
      </c>
      <c r="C378" s="478"/>
      <c r="D378" s="478"/>
      <c r="E378" s="478"/>
      <c r="F378" s="478"/>
      <c r="G378" s="478"/>
      <c r="I378" s="799" t="s">
        <v>613</v>
      </c>
      <c r="J378" s="800" t="s">
        <v>614</v>
      </c>
    </row>
    <row r="379" spans="2:10" ht="17.25" thickBot="1" x14ac:dyDescent="0.35">
      <c r="I379" s="801"/>
      <c r="J379" s="802"/>
    </row>
    <row r="381" spans="2:10" ht="21" x14ac:dyDescent="0.3">
      <c r="B381" s="466" t="s">
        <v>579</v>
      </c>
      <c r="C381" s="467"/>
      <c r="D381" s="467"/>
      <c r="E381" s="467"/>
      <c r="F381" s="467"/>
      <c r="G381" s="467"/>
    </row>
    <row r="382" spans="2:10" x14ac:dyDescent="0.3">
      <c r="B382" s="468" t="s">
        <v>205</v>
      </c>
      <c r="C382" s="468"/>
      <c r="D382" s="468"/>
      <c r="E382" s="468"/>
      <c r="F382" s="468"/>
      <c r="G382" s="468"/>
    </row>
    <row r="383" spans="2:10" ht="17.25" thickBot="1" x14ac:dyDescent="0.35">
      <c r="C383" s="96" t="s">
        <v>508</v>
      </c>
    </row>
    <row r="384" spans="2:10" ht="33.75" thickBot="1" x14ac:dyDescent="0.35">
      <c r="B384" s="97" t="s">
        <v>206</v>
      </c>
      <c r="C384" s="469"/>
      <c r="D384" s="470"/>
      <c r="E384" s="470"/>
      <c r="F384" s="470"/>
      <c r="G384" s="471"/>
      <c r="H384" s="95" t="s">
        <v>499</v>
      </c>
    </row>
    <row r="385" spans="2:10" ht="17.25" thickBot="1" x14ac:dyDescent="0.35">
      <c r="B385" s="98"/>
      <c r="C385" s="94"/>
      <c r="D385" s="94"/>
      <c r="E385" s="94"/>
      <c r="F385" s="94"/>
      <c r="G385" s="99" t="s">
        <v>591</v>
      </c>
      <c r="H385" s="95"/>
    </row>
    <row r="386" spans="2:10" ht="50.25" thickBot="1" x14ac:dyDescent="0.35">
      <c r="B386" s="97" t="s">
        <v>207</v>
      </c>
      <c r="C386" s="472"/>
      <c r="D386" s="473"/>
      <c r="E386" s="94"/>
      <c r="F386" s="472"/>
      <c r="G386" s="473"/>
      <c r="H386" s="95" t="s">
        <v>500</v>
      </c>
    </row>
    <row r="387" spans="2:10" ht="17.25" thickBot="1" x14ac:dyDescent="0.35">
      <c r="B387" s="98"/>
      <c r="C387" s="94"/>
      <c r="D387" s="94"/>
      <c r="E387" s="94"/>
      <c r="F387" s="94"/>
      <c r="G387" s="94"/>
      <c r="H387" s="95"/>
    </row>
    <row r="388" spans="2:10" ht="66.75" thickBot="1" x14ac:dyDescent="0.35">
      <c r="B388" s="97" t="s">
        <v>507</v>
      </c>
      <c r="C388" s="474"/>
      <c r="D388" s="475"/>
      <c r="E388" s="475"/>
      <c r="F388" s="475"/>
      <c r="G388" s="473"/>
      <c r="H388" s="95" t="s">
        <v>501</v>
      </c>
    </row>
    <row r="389" spans="2:10" ht="17.25" thickBot="1" x14ac:dyDescent="0.35">
      <c r="B389" s="103"/>
      <c r="C389" s="476"/>
      <c r="D389" s="476"/>
      <c r="E389" s="476"/>
      <c r="F389" s="476"/>
      <c r="G389" s="476"/>
      <c r="H389" s="95"/>
    </row>
    <row r="390" spans="2:10" ht="17.25" thickBot="1" x14ac:dyDescent="0.35">
      <c r="B390" s="105" t="s">
        <v>208</v>
      </c>
      <c r="C390" s="106"/>
      <c r="D390" s="101"/>
      <c r="E390" s="106"/>
      <c r="F390" s="101"/>
      <c r="G390" s="106"/>
      <c r="H390" s="107"/>
    </row>
    <row r="391" spans="2:10" ht="17.25" thickBot="1" x14ac:dyDescent="0.35">
      <c r="B391" s="109"/>
      <c r="C391" s="101"/>
      <c r="D391" s="101"/>
      <c r="E391" s="101"/>
      <c r="F391" s="101"/>
      <c r="G391" s="101"/>
    </row>
    <row r="392" spans="2:10" ht="33.75" thickBot="1" x14ac:dyDescent="0.35">
      <c r="B392" s="110" t="s">
        <v>209</v>
      </c>
      <c r="C392" s="106"/>
      <c r="D392" s="101"/>
      <c r="E392" s="106"/>
      <c r="F392" s="101"/>
      <c r="G392" s="106"/>
    </row>
    <row r="393" spans="2:10" x14ac:dyDescent="0.3">
      <c r="C393" s="102"/>
      <c r="D393" s="102"/>
      <c r="E393" s="102"/>
      <c r="F393" s="102"/>
      <c r="G393" s="102"/>
    </row>
    <row r="394" spans="2:10" ht="41.25" thickBot="1" x14ac:dyDescent="0.35">
      <c r="B394" s="477" t="s">
        <v>503</v>
      </c>
      <c r="C394" s="477"/>
      <c r="D394" s="477"/>
      <c r="E394" s="477"/>
      <c r="F394" s="477"/>
      <c r="G394" s="477"/>
      <c r="I394" s="798" t="s">
        <v>612</v>
      </c>
    </row>
    <row r="395" spans="2:10" x14ac:dyDescent="0.3">
      <c r="B395" s="478" t="str">
        <f>IF(OR(C384="",C386="",F386="",C388=""),"",CONCATENATE($E$1," ",C384," ",$E$2," *",C386," *",F386,", ",$E$3," ",$C388))</f>
        <v/>
      </c>
      <c r="C395" s="478"/>
      <c r="D395" s="478"/>
      <c r="E395" s="478"/>
      <c r="F395" s="478"/>
      <c r="G395" s="478"/>
      <c r="I395" s="799" t="s">
        <v>613</v>
      </c>
      <c r="J395" s="800" t="s">
        <v>614</v>
      </c>
    </row>
    <row r="396" spans="2:10" ht="17.25" thickBot="1" x14ac:dyDescent="0.35">
      <c r="I396" s="801"/>
      <c r="J396" s="802"/>
    </row>
    <row r="398" spans="2:10" ht="21" x14ac:dyDescent="0.3">
      <c r="B398" s="466" t="s">
        <v>580</v>
      </c>
      <c r="C398" s="467"/>
      <c r="D398" s="467"/>
      <c r="E398" s="467"/>
      <c r="F398" s="467"/>
      <c r="G398" s="467"/>
    </row>
    <row r="399" spans="2:10" x14ac:dyDescent="0.3">
      <c r="B399" s="468" t="s">
        <v>205</v>
      </c>
      <c r="C399" s="468"/>
      <c r="D399" s="468"/>
      <c r="E399" s="468"/>
      <c r="F399" s="468"/>
      <c r="G399" s="468"/>
    </row>
    <row r="400" spans="2:10" ht="17.25" thickBot="1" x14ac:dyDescent="0.35">
      <c r="C400" s="96" t="s">
        <v>508</v>
      </c>
    </row>
    <row r="401" spans="2:10" ht="33.75" thickBot="1" x14ac:dyDescent="0.35">
      <c r="B401" s="97" t="s">
        <v>206</v>
      </c>
      <c r="C401" s="469"/>
      <c r="D401" s="470"/>
      <c r="E401" s="470"/>
      <c r="F401" s="470"/>
      <c r="G401" s="471"/>
      <c r="H401" s="95" t="s">
        <v>499</v>
      </c>
    </row>
    <row r="402" spans="2:10" ht="17.25" thickBot="1" x14ac:dyDescent="0.35">
      <c r="B402" s="98"/>
      <c r="C402" s="94"/>
      <c r="D402" s="94"/>
      <c r="E402" s="94"/>
      <c r="F402" s="94"/>
      <c r="G402" s="99" t="s">
        <v>591</v>
      </c>
      <c r="H402" s="95"/>
    </row>
    <row r="403" spans="2:10" ht="50.25" thickBot="1" x14ac:dyDescent="0.35">
      <c r="B403" s="97" t="s">
        <v>207</v>
      </c>
      <c r="C403" s="472"/>
      <c r="D403" s="473"/>
      <c r="E403" s="94"/>
      <c r="F403" s="472"/>
      <c r="G403" s="473"/>
      <c r="H403" s="95" t="s">
        <v>500</v>
      </c>
    </row>
    <row r="404" spans="2:10" ht="17.25" thickBot="1" x14ac:dyDescent="0.35">
      <c r="B404" s="98"/>
      <c r="C404" s="94"/>
      <c r="D404" s="94"/>
      <c r="E404" s="94"/>
      <c r="F404" s="94"/>
      <c r="G404" s="94"/>
      <c r="H404" s="95"/>
    </row>
    <row r="405" spans="2:10" ht="66.75" thickBot="1" x14ac:dyDescent="0.35">
      <c r="B405" s="97" t="s">
        <v>507</v>
      </c>
      <c r="C405" s="474"/>
      <c r="D405" s="475"/>
      <c r="E405" s="475"/>
      <c r="F405" s="475"/>
      <c r="G405" s="473"/>
      <c r="H405" s="95" t="s">
        <v>501</v>
      </c>
    </row>
    <row r="406" spans="2:10" ht="17.25" thickBot="1" x14ac:dyDescent="0.35">
      <c r="B406" s="103"/>
      <c r="C406" s="476"/>
      <c r="D406" s="476"/>
      <c r="E406" s="476"/>
      <c r="F406" s="476"/>
      <c r="G406" s="476"/>
      <c r="H406" s="95"/>
    </row>
    <row r="407" spans="2:10" ht="17.25" thickBot="1" x14ac:dyDescent="0.35">
      <c r="B407" s="105" t="s">
        <v>208</v>
      </c>
      <c r="C407" s="106"/>
      <c r="D407" s="101"/>
      <c r="E407" s="106"/>
      <c r="F407" s="101"/>
      <c r="G407" s="106"/>
      <c r="H407" s="107"/>
    </row>
    <row r="408" spans="2:10" ht="17.25" thickBot="1" x14ac:dyDescent="0.35">
      <c r="B408" s="109"/>
      <c r="C408" s="101"/>
      <c r="D408" s="101"/>
      <c r="E408" s="101"/>
      <c r="F408" s="101"/>
      <c r="G408" s="101"/>
    </row>
    <row r="409" spans="2:10" ht="33.75" thickBot="1" x14ac:dyDescent="0.35">
      <c r="B409" s="110" t="s">
        <v>209</v>
      </c>
      <c r="C409" s="106"/>
      <c r="D409" s="101"/>
      <c r="E409" s="106"/>
      <c r="F409" s="101"/>
      <c r="G409" s="106"/>
    </row>
    <row r="410" spans="2:10" x14ac:dyDescent="0.3">
      <c r="C410" s="102"/>
      <c r="D410" s="102"/>
      <c r="E410" s="102"/>
      <c r="F410" s="102"/>
      <c r="G410" s="102"/>
    </row>
    <row r="411" spans="2:10" ht="41.25" thickBot="1" x14ac:dyDescent="0.35">
      <c r="B411" s="477" t="s">
        <v>503</v>
      </c>
      <c r="C411" s="477"/>
      <c r="D411" s="477"/>
      <c r="E411" s="477"/>
      <c r="F411" s="477"/>
      <c r="G411" s="477"/>
      <c r="I411" s="798" t="s">
        <v>612</v>
      </c>
    </row>
    <row r="412" spans="2:10" x14ac:dyDescent="0.3">
      <c r="B412" s="478" t="str">
        <f>IF(OR(C401="",C403="",F403="",C405=""),"",CONCATENATE($E$1," ",C401," ",$E$2," *",C403," *",F403,", ",$E$3," ",$C405))</f>
        <v/>
      </c>
      <c r="C412" s="478"/>
      <c r="D412" s="478"/>
      <c r="E412" s="478"/>
      <c r="F412" s="478"/>
      <c r="G412" s="478"/>
      <c r="I412" s="799" t="s">
        <v>613</v>
      </c>
      <c r="J412" s="800" t="s">
        <v>614</v>
      </c>
    </row>
    <row r="413" spans="2:10" ht="17.25" thickBot="1" x14ac:dyDescent="0.35">
      <c r="I413" s="801"/>
      <c r="J413" s="802"/>
    </row>
    <row r="415" spans="2:10" ht="21" x14ac:dyDescent="0.3">
      <c r="B415" s="466" t="s">
        <v>581</v>
      </c>
      <c r="C415" s="467"/>
      <c r="D415" s="467"/>
      <c r="E415" s="467"/>
      <c r="F415" s="467"/>
      <c r="G415" s="467"/>
    </row>
    <row r="416" spans="2:10" x14ac:dyDescent="0.3">
      <c r="B416" s="468" t="s">
        <v>205</v>
      </c>
      <c r="C416" s="468"/>
      <c r="D416" s="468"/>
      <c r="E416" s="468"/>
      <c r="F416" s="468"/>
      <c r="G416" s="468"/>
    </row>
    <row r="417" spans="2:10" ht="17.25" thickBot="1" x14ac:dyDescent="0.35">
      <c r="C417" s="96" t="s">
        <v>508</v>
      </c>
    </row>
    <row r="418" spans="2:10" ht="33.75" thickBot="1" x14ac:dyDescent="0.35">
      <c r="B418" s="97" t="s">
        <v>206</v>
      </c>
      <c r="C418" s="469"/>
      <c r="D418" s="470"/>
      <c r="E418" s="470"/>
      <c r="F418" s="470"/>
      <c r="G418" s="471"/>
      <c r="H418" s="95" t="s">
        <v>499</v>
      </c>
    </row>
    <row r="419" spans="2:10" ht="17.25" thickBot="1" x14ac:dyDescent="0.35">
      <c r="B419" s="98"/>
      <c r="C419" s="94"/>
      <c r="D419" s="94"/>
      <c r="E419" s="94"/>
      <c r="F419" s="94"/>
      <c r="G419" s="99" t="s">
        <v>591</v>
      </c>
      <c r="H419" s="95"/>
    </row>
    <row r="420" spans="2:10" ht="50.25" thickBot="1" x14ac:dyDescent="0.35">
      <c r="B420" s="97" t="s">
        <v>207</v>
      </c>
      <c r="C420" s="472"/>
      <c r="D420" s="473"/>
      <c r="E420" s="94"/>
      <c r="F420" s="472"/>
      <c r="G420" s="473"/>
      <c r="H420" s="95" t="s">
        <v>500</v>
      </c>
    </row>
    <row r="421" spans="2:10" ht="17.25" thickBot="1" x14ac:dyDescent="0.35">
      <c r="B421" s="98"/>
      <c r="C421" s="94"/>
      <c r="D421" s="94"/>
      <c r="E421" s="94"/>
      <c r="F421" s="94"/>
      <c r="G421" s="94"/>
      <c r="H421" s="95"/>
    </row>
    <row r="422" spans="2:10" ht="66.75" thickBot="1" x14ac:dyDescent="0.35">
      <c r="B422" s="97" t="s">
        <v>507</v>
      </c>
      <c r="C422" s="474"/>
      <c r="D422" s="475"/>
      <c r="E422" s="475"/>
      <c r="F422" s="475"/>
      <c r="G422" s="473"/>
      <c r="H422" s="95" t="s">
        <v>501</v>
      </c>
    </row>
    <row r="423" spans="2:10" ht="17.25" thickBot="1" x14ac:dyDescent="0.35">
      <c r="B423" s="103"/>
      <c r="C423" s="476"/>
      <c r="D423" s="476"/>
      <c r="E423" s="476"/>
      <c r="F423" s="476"/>
      <c r="G423" s="476"/>
      <c r="H423" s="95"/>
    </row>
    <row r="424" spans="2:10" ht="17.25" thickBot="1" x14ac:dyDescent="0.35">
      <c r="B424" s="105" t="s">
        <v>208</v>
      </c>
      <c r="C424" s="106"/>
      <c r="D424" s="101"/>
      <c r="E424" s="106"/>
      <c r="F424" s="101"/>
      <c r="G424" s="106"/>
      <c r="H424" s="107"/>
    </row>
    <row r="425" spans="2:10" ht="17.25" thickBot="1" x14ac:dyDescent="0.35">
      <c r="B425" s="109"/>
      <c r="C425" s="101"/>
      <c r="D425" s="101"/>
      <c r="E425" s="101"/>
      <c r="F425" s="101"/>
      <c r="G425" s="101"/>
    </row>
    <row r="426" spans="2:10" ht="33.75" thickBot="1" x14ac:dyDescent="0.35">
      <c r="B426" s="110" t="s">
        <v>209</v>
      </c>
      <c r="C426" s="106"/>
      <c r="D426" s="101"/>
      <c r="E426" s="106"/>
      <c r="F426" s="101"/>
      <c r="G426" s="106"/>
    </row>
    <row r="427" spans="2:10" x14ac:dyDescent="0.3">
      <c r="C427" s="102"/>
      <c r="D427" s="102"/>
      <c r="E427" s="102"/>
      <c r="F427" s="102"/>
      <c r="G427" s="102"/>
    </row>
    <row r="428" spans="2:10" ht="41.25" thickBot="1" x14ac:dyDescent="0.35">
      <c r="B428" s="477" t="s">
        <v>503</v>
      </c>
      <c r="C428" s="477"/>
      <c r="D428" s="477"/>
      <c r="E428" s="477"/>
      <c r="F428" s="477"/>
      <c r="G428" s="477"/>
      <c r="I428" s="798" t="s">
        <v>612</v>
      </c>
    </row>
    <row r="429" spans="2:10" x14ac:dyDescent="0.3">
      <c r="B429" s="478" t="str">
        <f>IF(OR(C418="",C420="",F420="",C422=""),"",CONCATENATE($E$1," ",C418," ",$E$2," *",C420," *",F420,", ",$E$3," ",$C422))</f>
        <v/>
      </c>
      <c r="C429" s="478"/>
      <c r="D429" s="478"/>
      <c r="E429" s="478"/>
      <c r="F429" s="478"/>
      <c r="G429" s="478"/>
      <c r="I429" s="799" t="s">
        <v>613</v>
      </c>
      <c r="J429" s="800" t="s">
        <v>614</v>
      </c>
    </row>
    <row r="430" spans="2:10" ht="17.25" thickBot="1" x14ac:dyDescent="0.35">
      <c r="I430" s="801"/>
      <c r="J430" s="802"/>
    </row>
    <row r="432" spans="2:10" ht="21" x14ac:dyDescent="0.3">
      <c r="B432" s="466" t="s">
        <v>582</v>
      </c>
      <c r="C432" s="467"/>
      <c r="D432" s="467"/>
      <c r="E432" s="467"/>
      <c r="F432" s="467"/>
      <c r="G432" s="467"/>
    </row>
    <row r="433" spans="2:10" x14ac:dyDescent="0.3">
      <c r="B433" s="468" t="s">
        <v>205</v>
      </c>
      <c r="C433" s="468"/>
      <c r="D433" s="468"/>
      <c r="E433" s="468"/>
      <c r="F433" s="468"/>
      <c r="G433" s="468"/>
    </row>
    <row r="434" spans="2:10" ht="17.25" thickBot="1" x14ac:dyDescent="0.35">
      <c r="C434" s="96" t="s">
        <v>508</v>
      </c>
    </row>
    <row r="435" spans="2:10" ht="33.75" thickBot="1" x14ac:dyDescent="0.35">
      <c r="B435" s="97" t="s">
        <v>206</v>
      </c>
      <c r="C435" s="469"/>
      <c r="D435" s="470"/>
      <c r="E435" s="470"/>
      <c r="F435" s="470"/>
      <c r="G435" s="471"/>
      <c r="H435" s="95" t="s">
        <v>499</v>
      </c>
    </row>
    <row r="436" spans="2:10" ht="17.25" thickBot="1" x14ac:dyDescent="0.35">
      <c r="B436" s="98"/>
      <c r="C436" s="94"/>
      <c r="D436" s="94"/>
      <c r="E436" s="94"/>
      <c r="F436" s="94"/>
      <c r="G436" s="99" t="s">
        <v>591</v>
      </c>
      <c r="H436" s="95"/>
    </row>
    <row r="437" spans="2:10" ht="50.25" thickBot="1" x14ac:dyDescent="0.35">
      <c r="B437" s="97" t="s">
        <v>207</v>
      </c>
      <c r="C437" s="472"/>
      <c r="D437" s="473"/>
      <c r="E437" s="94"/>
      <c r="F437" s="472"/>
      <c r="G437" s="473"/>
      <c r="H437" s="95" t="s">
        <v>500</v>
      </c>
    </row>
    <row r="438" spans="2:10" ht="17.25" thickBot="1" x14ac:dyDescent="0.35">
      <c r="B438" s="98"/>
      <c r="C438" s="94"/>
      <c r="D438" s="94"/>
      <c r="E438" s="94"/>
      <c r="F438" s="94"/>
      <c r="G438" s="94"/>
      <c r="H438" s="95"/>
    </row>
    <row r="439" spans="2:10" ht="66.75" thickBot="1" x14ac:dyDescent="0.35">
      <c r="B439" s="97" t="s">
        <v>507</v>
      </c>
      <c r="C439" s="474"/>
      <c r="D439" s="475"/>
      <c r="E439" s="475"/>
      <c r="F439" s="475"/>
      <c r="G439" s="473"/>
      <c r="H439" s="95" t="s">
        <v>501</v>
      </c>
    </row>
    <row r="440" spans="2:10" ht="17.25" thickBot="1" x14ac:dyDescent="0.35">
      <c r="B440" s="103"/>
      <c r="C440" s="476"/>
      <c r="D440" s="476"/>
      <c r="E440" s="476"/>
      <c r="F440" s="476"/>
      <c r="G440" s="476"/>
      <c r="H440" s="95"/>
    </row>
    <row r="441" spans="2:10" ht="17.25" thickBot="1" x14ac:dyDescent="0.35">
      <c r="B441" s="105" t="s">
        <v>208</v>
      </c>
      <c r="C441" s="106"/>
      <c r="D441" s="101"/>
      <c r="E441" s="106"/>
      <c r="F441" s="101"/>
      <c r="G441" s="106"/>
      <c r="H441" s="107"/>
    </row>
    <row r="442" spans="2:10" ht="17.25" thickBot="1" x14ac:dyDescent="0.35">
      <c r="B442" s="109"/>
      <c r="C442" s="101"/>
      <c r="D442" s="101"/>
      <c r="E442" s="101"/>
      <c r="F442" s="101"/>
      <c r="G442" s="101"/>
    </row>
    <row r="443" spans="2:10" ht="33.75" thickBot="1" x14ac:dyDescent="0.35">
      <c r="B443" s="110" t="s">
        <v>209</v>
      </c>
      <c r="C443" s="106"/>
      <c r="D443" s="101"/>
      <c r="E443" s="106"/>
      <c r="F443" s="101"/>
      <c r="G443" s="106"/>
    </row>
    <row r="444" spans="2:10" x14ac:dyDescent="0.3">
      <c r="C444" s="102"/>
      <c r="D444" s="102"/>
      <c r="E444" s="102"/>
      <c r="F444" s="102"/>
      <c r="G444" s="102"/>
    </row>
    <row r="445" spans="2:10" ht="41.25" thickBot="1" x14ac:dyDescent="0.35">
      <c r="B445" s="477" t="s">
        <v>503</v>
      </c>
      <c r="C445" s="477"/>
      <c r="D445" s="477"/>
      <c r="E445" s="477"/>
      <c r="F445" s="477"/>
      <c r="G445" s="477"/>
      <c r="I445" s="798" t="s">
        <v>612</v>
      </c>
    </row>
    <row r="446" spans="2:10" x14ac:dyDescent="0.3">
      <c r="B446" s="478" t="str">
        <f>IF(OR(C435="",C437="",F437="",C439=""),"",CONCATENATE($E$1," ",C435," ",$E$2," *",C437," *",F437,", ",$E$3," ",$C439))</f>
        <v/>
      </c>
      <c r="C446" s="478"/>
      <c r="D446" s="478"/>
      <c r="E446" s="478"/>
      <c r="F446" s="478"/>
      <c r="G446" s="478"/>
      <c r="I446" s="799" t="s">
        <v>613</v>
      </c>
      <c r="J446" s="800" t="s">
        <v>614</v>
      </c>
    </row>
    <row r="447" spans="2:10" ht="17.25" thickBot="1" x14ac:dyDescent="0.35">
      <c r="I447" s="801"/>
      <c r="J447" s="802"/>
    </row>
    <row r="449" spans="2:8" ht="21" x14ac:dyDescent="0.3">
      <c r="B449" s="466" t="s">
        <v>583</v>
      </c>
      <c r="C449" s="467"/>
      <c r="D449" s="467"/>
      <c r="E449" s="467"/>
      <c r="F449" s="467"/>
      <c r="G449" s="467"/>
    </row>
    <row r="450" spans="2:8" x14ac:dyDescent="0.3">
      <c r="B450" s="468" t="s">
        <v>205</v>
      </c>
      <c r="C450" s="468"/>
      <c r="D450" s="468"/>
      <c r="E450" s="468"/>
      <c r="F450" s="468"/>
      <c r="G450" s="468"/>
    </row>
    <row r="451" spans="2:8" ht="17.25" thickBot="1" x14ac:dyDescent="0.35">
      <c r="C451" s="96" t="s">
        <v>508</v>
      </c>
    </row>
    <row r="452" spans="2:8" ht="33.75" thickBot="1" x14ac:dyDescent="0.35">
      <c r="B452" s="97" t="s">
        <v>206</v>
      </c>
      <c r="C452" s="469"/>
      <c r="D452" s="470"/>
      <c r="E452" s="470"/>
      <c r="F452" s="470"/>
      <c r="G452" s="471"/>
      <c r="H452" s="95" t="s">
        <v>499</v>
      </c>
    </row>
    <row r="453" spans="2:8" ht="17.25" thickBot="1" x14ac:dyDescent="0.35">
      <c r="B453" s="98"/>
      <c r="C453" s="94"/>
      <c r="D453" s="94"/>
      <c r="E453" s="94"/>
      <c r="F453" s="94"/>
      <c r="G453" s="99" t="s">
        <v>591</v>
      </c>
      <c r="H453" s="95"/>
    </row>
    <row r="454" spans="2:8" ht="50.25" thickBot="1" x14ac:dyDescent="0.35">
      <c r="B454" s="97" t="s">
        <v>207</v>
      </c>
      <c r="C454" s="472"/>
      <c r="D454" s="473"/>
      <c r="E454" s="94"/>
      <c r="F454" s="472"/>
      <c r="G454" s="473"/>
      <c r="H454" s="95" t="s">
        <v>500</v>
      </c>
    </row>
    <row r="455" spans="2:8" ht="17.25" thickBot="1" x14ac:dyDescent="0.35">
      <c r="B455" s="98"/>
      <c r="C455" s="94"/>
      <c r="D455" s="94"/>
      <c r="E455" s="94"/>
      <c r="F455" s="94"/>
      <c r="G455" s="94"/>
      <c r="H455" s="95"/>
    </row>
    <row r="456" spans="2:8" ht="66.75" thickBot="1" x14ac:dyDescent="0.35">
      <c r="B456" s="97" t="s">
        <v>507</v>
      </c>
      <c r="C456" s="474"/>
      <c r="D456" s="475"/>
      <c r="E456" s="475"/>
      <c r="F456" s="475"/>
      <c r="G456" s="473"/>
      <c r="H456" s="95" t="s">
        <v>501</v>
      </c>
    </row>
    <row r="457" spans="2:8" ht="17.25" thickBot="1" x14ac:dyDescent="0.35">
      <c r="B457" s="103"/>
      <c r="C457" s="476"/>
      <c r="D457" s="476"/>
      <c r="E457" s="476"/>
      <c r="F457" s="476"/>
      <c r="G457" s="476"/>
      <c r="H457" s="95"/>
    </row>
    <row r="458" spans="2:8" ht="17.25" thickBot="1" x14ac:dyDescent="0.35">
      <c r="B458" s="105" t="s">
        <v>208</v>
      </c>
      <c r="C458" s="106"/>
      <c r="D458" s="101"/>
      <c r="E458" s="106"/>
      <c r="F458" s="101"/>
      <c r="G458" s="106"/>
      <c r="H458" s="107"/>
    </row>
    <row r="459" spans="2:8" ht="17.25" thickBot="1" x14ac:dyDescent="0.35">
      <c r="B459" s="109"/>
      <c r="C459" s="101"/>
      <c r="D459" s="101"/>
      <c r="E459" s="101"/>
      <c r="F459" s="101"/>
      <c r="G459" s="101"/>
    </row>
    <row r="460" spans="2:8" ht="33.75" thickBot="1" x14ac:dyDescent="0.35">
      <c r="B460" s="110" t="s">
        <v>209</v>
      </c>
      <c r="C460" s="106"/>
      <c r="D460" s="101"/>
      <c r="E460" s="106"/>
      <c r="F460" s="101"/>
      <c r="G460" s="106"/>
    </row>
    <row r="461" spans="2:8" x14ac:dyDescent="0.3">
      <c r="C461" s="102"/>
      <c r="D461" s="102"/>
      <c r="E461" s="102"/>
      <c r="F461" s="102"/>
      <c r="G461" s="102"/>
    </row>
    <row r="462" spans="2:8" x14ac:dyDescent="0.3">
      <c r="B462" s="477" t="s">
        <v>503</v>
      </c>
      <c r="C462" s="477"/>
      <c r="D462" s="477"/>
      <c r="E462" s="477"/>
      <c r="F462" s="477"/>
      <c r="G462" s="477"/>
    </row>
    <row r="463" spans="2:8" x14ac:dyDescent="0.3">
      <c r="B463" s="478" t="str">
        <f>IF(OR(C452="",C454="",F454="",C456=""),"",CONCATENATE($E$1," ",C452," ",$E$2," *",C454," *",F454,", ",$E$3," ",$C456))</f>
        <v/>
      </c>
      <c r="C463" s="478"/>
      <c r="D463" s="478"/>
      <c r="E463" s="478"/>
      <c r="F463" s="478"/>
      <c r="G463" s="478"/>
    </row>
    <row r="466" spans="2:8" ht="21" x14ac:dyDescent="0.3">
      <c r="B466" s="466" t="s">
        <v>584</v>
      </c>
      <c r="C466" s="467"/>
      <c r="D466" s="467"/>
      <c r="E466" s="467"/>
      <c r="F466" s="467"/>
      <c r="G466" s="467"/>
    </row>
    <row r="467" spans="2:8" x14ac:dyDescent="0.3">
      <c r="B467" s="468" t="s">
        <v>205</v>
      </c>
      <c r="C467" s="468"/>
      <c r="D467" s="468"/>
      <c r="E467" s="468"/>
      <c r="F467" s="468"/>
      <c r="G467" s="468"/>
    </row>
    <row r="468" spans="2:8" ht="17.25" thickBot="1" x14ac:dyDescent="0.35">
      <c r="C468" s="96" t="s">
        <v>508</v>
      </c>
    </row>
    <row r="469" spans="2:8" ht="33.75" thickBot="1" x14ac:dyDescent="0.35">
      <c r="B469" s="97" t="s">
        <v>206</v>
      </c>
      <c r="C469" s="469"/>
      <c r="D469" s="470"/>
      <c r="E469" s="470"/>
      <c r="F469" s="470"/>
      <c r="G469" s="471"/>
      <c r="H469" s="95" t="s">
        <v>499</v>
      </c>
    </row>
    <row r="470" spans="2:8" ht="17.25" thickBot="1" x14ac:dyDescent="0.35">
      <c r="B470" s="98"/>
      <c r="C470" s="94"/>
      <c r="D470" s="94"/>
      <c r="E470" s="94"/>
      <c r="F470" s="94"/>
      <c r="G470" s="99" t="s">
        <v>591</v>
      </c>
      <c r="H470" s="95"/>
    </row>
    <row r="471" spans="2:8" ht="50.25" thickBot="1" x14ac:dyDescent="0.35">
      <c r="B471" s="97" t="s">
        <v>207</v>
      </c>
      <c r="C471" s="472"/>
      <c r="D471" s="473"/>
      <c r="E471" s="94"/>
      <c r="F471" s="472"/>
      <c r="G471" s="473"/>
      <c r="H471" s="95" t="s">
        <v>500</v>
      </c>
    </row>
    <row r="472" spans="2:8" ht="17.25" thickBot="1" x14ac:dyDescent="0.35">
      <c r="B472" s="98"/>
      <c r="C472" s="94"/>
      <c r="D472" s="94"/>
      <c r="E472" s="94"/>
      <c r="F472" s="94"/>
      <c r="G472" s="94"/>
      <c r="H472" s="95"/>
    </row>
    <row r="473" spans="2:8" ht="66.75" thickBot="1" x14ac:dyDescent="0.35">
      <c r="B473" s="97" t="s">
        <v>507</v>
      </c>
      <c r="C473" s="474"/>
      <c r="D473" s="475"/>
      <c r="E473" s="475"/>
      <c r="F473" s="475"/>
      <c r="G473" s="473"/>
      <c r="H473" s="95" t="s">
        <v>501</v>
      </c>
    </row>
    <row r="474" spans="2:8" ht="17.25" thickBot="1" x14ac:dyDescent="0.35">
      <c r="B474" s="103"/>
      <c r="C474" s="476"/>
      <c r="D474" s="476"/>
      <c r="E474" s="476"/>
      <c r="F474" s="476"/>
      <c r="G474" s="476"/>
      <c r="H474" s="95"/>
    </row>
    <row r="475" spans="2:8" ht="17.25" thickBot="1" x14ac:dyDescent="0.35">
      <c r="B475" s="105" t="s">
        <v>208</v>
      </c>
      <c r="C475" s="106"/>
      <c r="D475" s="101"/>
      <c r="E475" s="106"/>
      <c r="F475" s="101"/>
      <c r="G475" s="106"/>
      <c r="H475" s="107"/>
    </row>
    <row r="476" spans="2:8" ht="17.25" thickBot="1" x14ac:dyDescent="0.35">
      <c r="B476" s="109"/>
      <c r="C476" s="101"/>
      <c r="D476" s="101"/>
      <c r="E476" s="101"/>
      <c r="F476" s="101"/>
      <c r="G476" s="101"/>
    </row>
    <row r="477" spans="2:8" ht="33.75" thickBot="1" x14ac:dyDescent="0.35">
      <c r="B477" s="110" t="s">
        <v>209</v>
      </c>
      <c r="C477" s="106"/>
      <c r="D477" s="101"/>
      <c r="E477" s="106"/>
      <c r="F477" s="101"/>
      <c r="G477" s="106"/>
    </row>
    <row r="478" spans="2:8" x14ac:dyDescent="0.3">
      <c r="C478" s="102"/>
      <c r="D478" s="102"/>
      <c r="E478" s="102"/>
      <c r="F478" s="102"/>
      <c r="G478" s="102"/>
    </row>
    <row r="479" spans="2:8" x14ac:dyDescent="0.3">
      <c r="B479" s="477" t="s">
        <v>503</v>
      </c>
      <c r="C479" s="477"/>
      <c r="D479" s="477"/>
      <c r="E479" s="477"/>
      <c r="F479" s="477"/>
      <c r="G479" s="477"/>
    </row>
    <row r="480" spans="2:8" x14ac:dyDescent="0.3">
      <c r="B480" s="478" t="str">
        <f>IF(OR(C469="",C471="",F471="",C473=""),"",CONCATENATE($E$1," ",C469," ",$E$2," *",C471," *",F471,", ",$E$3," ",$C473))</f>
        <v/>
      </c>
      <c r="C480" s="478"/>
      <c r="D480" s="478"/>
      <c r="E480" s="478"/>
      <c r="F480" s="478"/>
      <c r="G480" s="478"/>
    </row>
    <row r="483" spans="2:8" ht="21" x14ac:dyDescent="0.3">
      <c r="B483" s="466" t="s">
        <v>585</v>
      </c>
      <c r="C483" s="467"/>
      <c r="D483" s="467"/>
      <c r="E483" s="467"/>
      <c r="F483" s="467"/>
      <c r="G483" s="467"/>
    </row>
    <row r="484" spans="2:8" x14ac:dyDescent="0.3">
      <c r="B484" s="468" t="s">
        <v>205</v>
      </c>
      <c r="C484" s="468"/>
      <c r="D484" s="468"/>
      <c r="E484" s="468"/>
      <c r="F484" s="468"/>
      <c r="G484" s="468"/>
    </row>
    <row r="485" spans="2:8" ht="17.25" thickBot="1" x14ac:dyDescent="0.35">
      <c r="C485" s="96" t="s">
        <v>508</v>
      </c>
    </row>
    <row r="486" spans="2:8" ht="33.75" thickBot="1" x14ac:dyDescent="0.35">
      <c r="B486" s="97" t="s">
        <v>206</v>
      </c>
      <c r="C486" s="469"/>
      <c r="D486" s="470"/>
      <c r="E486" s="470"/>
      <c r="F486" s="470"/>
      <c r="G486" s="471"/>
      <c r="H486" s="95" t="s">
        <v>499</v>
      </c>
    </row>
    <row r="487" spans="2:8" ht="17.25" thickBot="1" x14ac:dyDescent="0.35">
      <c r="B487" s="98"/>
      <c r="C487" s="94"/>
      <c r="D487" s="94"/>
      <c r="E487" s="94"/>
      <c r="F487" s="94"/>
      <c r="G487" s="99" t="s">
        <v>591</v>
      </c>
      <c r="H487" s="95"/>
    </row>
    <row r="488" spans="2:8" ht="50.25" thickBot="1" x14ac:dyDescent="0.35">
      <c r="B488" s="97" t="s">
        <v>207</v>
      </c>
      <c r="C488" s="472"/>
      <c r="D488" s="473"/>
      <c r="E488" s="94"/>
      <c r="F488" s="472"/>
      <c r="G488" s="473"/>
      <c r="H488" s="95" t="s">
        <v>500</v>
      </c>
    </row>
    <row r="489" spans="2:8" ht="17.25" thickBot="1" x14ac:dyDescent="0.35">
      <c r="B489" s="98"/>
      <c r="C489" s="94"/>
      <c r="D489" s="94"/>
      <c r="E489" s="94"/>
      <c r="F489" s="94"/>
      <c r="G489" s="94"/>
      <c r="H489" s="95"/>
    </row>
    <row r="490" spans="2:8" ht="66.75" thickBot="1" x14ac:dyDescent="0.35">
      <c r="B490" s="97" t="s">
        <v>507</v>
      </c>
      <c r="C490" s="474"/>
      <c r="D490" s="475"/>
      <c r="E490" s="475"/>
      <c r="F490" s="475"/>
      <c r="G490" s="473"/>
      <c r="H490" s="95" t="s">
        <v>501</v>
      </c>
    </row>
    <row r="491" spans="2:8" ht="17.25" thickBot="1" x14ac:dyDescent="0.35">
      <c r="B491" s="103"/>
      <c r="C491" s="476"/>
      <c r="D491" s="476"/>
      <c r="E491" s="476"/>
      <c r="F491" s="476"/>
      <c r="G491" s="476"/>
      <c r="H491" s="95"/>
    </row>
    <row r="492" spans="2:8" ht="17.25" thickBot="1" x14ac:dyDescent="0.35">
      <c r="B492" s="105" t="s">
        <v>208</v>
      </c>
      <c r="C492" s="106"/>
      <c r="D492" s="101"/>
      <c r="E492" s="106"/>
      <c r="F492" s="101"/>
      <c r="G492" s="106"/>
      <c r="H492" s="107"/>
    </row>
    <row r="493" spans="2:8" ht="17.25" thickBot="1" x14ac:dyDescent="0.35">
      <c r="B493" s="109"/>
      <c r="C493" s="101"/>
      <c r="D493" s="101"/>
      <c r="E493" s="101"/>
      <c r="F493" s="101"/>
      <c r="G493" s="101"/>
    </row>
    <row r="494" spans="2:8" ht="33.75" thickBot="1" x14ac:dyDescent="0.35">
      <c r="B494" s="110" t="s">
        <v>209</v>
      </c>
      <c r="C494" s="106"/>
      <c r="D494" s="101"/>
      <c r="E494" s="106"/>
      <c r="F494" s="101"/>
      <c r="G494" s="106"/>
    </row>
    <row r="495" spans="2:8" x14ac:dyDescent="0.3">
      <c r="C495" s="102"/>
      <c r="D495" s="102"/>
      <c r="E495" s="102"/>
      <c r="F495" s="102"/>
      <c r="G495" s="102"/>
    </row>
    <row r="496" spans="2:8" x14ac:dyDescent="0.3">
      <c r="B496" s="477" t="s">
        <v>503</v>
      </c>
      <c r="C496" s="477"/>
      <c r="D496" s="477"/>
      <c r="E496" s="477"/>
      <c r="F496" s="477"/>
      <c r="G496" s="477"/>
    </row>
    <row r="497" spans="2:8" x14ac:dyDescent="0.3">
      <c r="B497" s="478" t="str">
        <f>IF(OR(C486="",C488="",F488="",C490=""),"",CONCATENATE($E$1," ",C486," ",$E$2," *",C488," *",F488,", ",$E$3," ",$C490))</f>
        <v/>
      </c>
      <c r="C497" s="478"/>
      <c r="D497" s="478"/>
      <c r="E497" s="478"/>
      <c r="F497" s="478"/>
      <c r="G497" s="478"/>
    </row>
    <row r="500" spans="2:8" ht="21" x14ac:dyDescent="0.3">
      <c r="B500" s="466" t="s">
        <v>586</v>
      </c>
      <c r="C500" s="467"/>
      <c r="D500" s="467"/>
      <c r="E500" s="467"/>
      <c r="F500" s="467"/>
      <c r="G500" s="467"/>
    </row>
    <row r="501" spans="2:8" x14ac:dyDescent="0.3">
      <c r="B501" s="468" t="s">
        <v>205</v>
      </c>
      <c r="C501" s="468"/>
      <c r="D501" s="468"/>
      <c r="E501" s="468"/>
      <c r="F501" s="468"/>
      <c r="G501" s="468"/>
    </row>
    <row r="502" spans="2:8" ht="17.25" thickBot="1" x14ac:dyDescent="0.35">
      <c r="C502" s="96" t="s">
        <v>508</v>
      </c>
    </row>
    <row r="503" spans="2:8" ht="33.75" thickBot="1" x14ac:dyDescent="0.35">
      <c r="B503" s="97" t="s">
        <v>206</v>
      </c>
      <c r="C503" s="469"/>
      <c r="D503" s="470"/>
      <c r="E503" s="470"/>
      <c r="F503" s="470"/>
      <c r="G503" s="471"/>
      <c r="H503" s="95" t="s">
        <v>499</v>
      </c>
    </row>
    <row r="504" spans="2:8" ht="17.25" thickBot="1" x14ac:dyDescent="0.35">
      <c r="B504" s="98"/>
      <c r="C504" s="94"/>
      <c r="D504" s="94"/>
      <c r="E504" s="94"/>
      <c r="F504" s="94"/>
      <c r="G504" s="99" t="s">
        <v>591</v>
      </c>
      <c r="H504" s="95"/>
    </row>
    <row r="505" spans="2:8" ht="50.25" thickBot="1" x14ac:dyDescent="0.35">
      <c r="B505" s="97" t="s">
        <v>207</v>
      </c>
      <c r="C505" s="472"/>
      <c r="D505" s="473"/>
      <c r="E505" s="94"/>
      <c r="F505" s="472"/>
      <c r="G505" s="473"/>
      <c r="H505" s="95" t="s">
        <v>500</v>
      </c>
    </row>
    <row r="506" spans="2:8" ht="17.25" thickBot="1" x14ac:dyDescent="0.35">
      <c r="B506" s="98"/>
      <c r="C506" s="94"/>
      <c r="D506" s="94"/>
      <c r="E506" s="94"/>
      <c r="F506" s="94"/>
      <c r="G506" s="94"/>
      <c r="H506" s="95"/>
    </row>
    <row r="507" spans="2:8" ht="66.75" thickBot="1" x14ac:dyDescent="0.35">
      <c r="B507" s="97" t="s">
        <v>507</v>
      </c>
      <c r="C507" s="474"/>
      <c r="D507" s="475"/>
      <c r="E507" s="475"/>
      <c r="F507" s="475"/>
      <c r="G507" s="473"/>
      <c r="H507" s="95" t="s">
        <v>501</v>
      </c>
    </row>
    <row r="508" spans="2:8" ht="17.25" thickBot="1" x14ac:dyDescent="0.35">
      <c r="B508" s="103"/>
      <c r="C508" s="476"/>
      <c r="D508" s="476"/>
      <c r="E508" s="476"/>
      <c r="F508" s="476"/>
      <c r="G508" s="476"/>
      <c r="H508" s="95"/>
    </row>
    <row r="509" spans="2:8" ht="17.25" thickBot="1" x14ac:dyDescent="0.35">
      <c r="B509" s="105" t="s">
        <v>208</v>
      </c>
      <c r="C509" s="106"/>
      <c r="D509" s="101"/>
      <c r="E509" s="106"/>
      <c r="F509" s="101"/>
      <c r="G509" s="106"/>
      <c r="H509" s="107"/>
    </row>
    <row r="510" spans="2:8" ht="17.25" thickBot="1" x14ac:dyDescent="0.35">
      <c r="B510" s="109"/>
      <c r="C510" s="101"/>
      <c r="D510" s="101"/>
      <c r="E510" s="101"/>
      <c r="F510" s="101"/>
      <c r="G510" s="101"/>
    </row>
    <row r="511" spans="2:8" ht="33.75" thickBot="1" x14ac:dyDescent="0.35">
      <c r="B511" s="110" t="s">
        <v>209</v>
      </c>
      <c r="C511" s="106"/>
      <c r="D511" s="101"/>
      <c r="E511" s="106"/>
      <c r="F511" s="101"/>
      <c r="G511" s="106"/>
    </row>
    <row r="512" spans="2:8" x14ac:dyDescent="0.3">
      <c r="C512" s="102"/>
      <c r="D512" s="102"/>
      <c r="E512" s="102"/>
      <c r="F512" s="102"/>
      <c r="G512" s="102"/>
    </row>
    <row r="513" spans="2:7" x14ac:dyDescent="0.3">
      <c r="B513" s="477" t="s">
        <v>503</v>
      </c>
      <c r="C513" s="477"/>
      <c r="D513" s="477"/>
      <c r="E513" s="477"/>
      <c r="F513" s="477"/>
      <c r="G513" s="477"/>
    </row>
    <row r="514" spans="2:7" x14ac:dyDescent="0.3">
      <c r="B514" s="478" t="str">
        <f>IF(OR(C503="",C505="",F505="",C507=""),"",CONCATENATE($E$1," ",C503," ",$E$2," *",C505," *",F505,", ",$E$3," ",$C507))</f>
        <v/>
      </c>
      <c r="C514" s="478"/>
      <c r="D514" s="478"/>
      <c r="E514" s="478"/>
      <c r="F514" s="478"/>
      <c r="G514" s="478"/>
    </row>
  </sheetData>
  <mergeCells count="280">
    <mergeCell ref="I19:J19"/>
    <mergeCell ref="I37:J37"/>
    <mergeCell ref="B1:B3"/>
    <mergeCell ref="C1:F3"/>
    <mergeCell ref="B162:G162"/>
    <mergeCell ref="C164:G164"/>
    <mergeCell ref="C168:G168"/>
    <mergeCell ref="C169:G169"/>
    <mergeCell ref="B174:G174"/>
    <mergeCell ref="B175:G175"/>
    <mergeCell ref="C166:D166"/>
    <mergeCell ref="F166:G166"/>
    <mergeCell ref="B110:G110"/>
    <mergeCell ref="B111:G111"/>
    <mergeCell ref="C113:G113"/>
    <mergeCell ref="C117:G117"/>
    <mergeCell ref="C118:G118"/>
    <mergeCell ref="B123:G123"/>
    <mergeCell ref="B124:G124"/>
    <mergeCell ref="B127:G127"/>
    <mergeCell ref="B128:G128"/>
    <mergeCell ref="B93:G93"/>
    <mergeCell ref="B94:G94"/>
    <mergeCell ref="C96:G96"/>
    <mergeCell ref="C100:G100"/>
    <mergeCell ref="C101:G101"/>
    <mergeCell ref="C98:D98"/>
    <mergeCell ref="F98:G98"/>
    <mergeCell ref="B106:G106"/>
    <mergeCell ref="B107:G107"/>
    <mergeCell ref="B73:G73"/>
    <mergeCell ref="B74:G74"/>
    <mergeCell ref="B76:G76"/>
    <mergeCell ref="B90:G90"/>
    <mergeCell ref="B91:G91"/>
    <mergeCell ref="B77:G77"/>
    <mergeCell ref="C79:G79"/>
    <mergeCell ref="C83:G83"/>
    <mergeCell ref="C84:G84"/>
    <mergeCell ref="B89:G89"/>
    <mergeCell ref="C81:D81"/>
    <mergeCell ref="F81:G81"/>
    <mergeCell ref="B57:G57"/>
    <mergeCell ref="B59:G59"/>
    <mergeCell ref="B60:G60"/>
    <mergeCell ref="C62:G62"/>
    <mergeCell ref="C66:G66"/>
    <mergeCell ref="C64:D64"/>
    <mergeCell ref="F64:G64"/>
    <mergeCell ref="C67:G67"/>
    <mergeCell ref="B72:G72"/>
    <mergeCell ref="B39:G39"/>
    <mergeCell ref="B42:G42"/>
    <mergeCell ref="B43:G43"/>
    <mergeCell ref="C45:G45"/>
    <mergeCell ref="C49:G49"/>
    <mergeCell ref="C50:G50"/>
    <mergeCell ref="B55:G55"/>
    <mergeCell ref="B56:G56"/>
    <mergeCell ref="C47:D47"/>
    <mergeCell ref="F47:G47"/>
    <mergeCell ref="B24:G24"/>
    <mergeCell ref="B25:G25"/>
    <mergeCell ref="C27:G27"/>
    <mergeCell ref="C31:G31"/>
    <mergeCell ref="C32:G32"/>
    <mergeCell ref="C29:D29"/>
    <mergeCell ref="F29:G29"/>
    <mergeCell ref="B37:G37"/>
    <mergeCell ref="B38:G38"/>
    <mergeCell ref="B21:G21"/>
    <mergeCell ref="B19:G19"/>
    <mergeCell ref="B20:G20"/>
    <mergeCell ref="B5:G5"/>
    <mergeCell ref="B7:G7"/>
    <mergeCell ref="C9:G9"/>
    <mergeCell ref="C13:G13"/>
    <mergeCell ref="C14:G14"/>
    <mergeCell ref="B6:G6"/>
    <mergeCell ref="C11:D11"/>
    <mergeCell ref="F11:G11"/>
    <mergeCell ref="B178:G178"/>
    <mergeCell ref="B179:G179"/>
    <mergeCell ref="C181:G181"/>
    <mergeCell ref="C183:D183"/>
    <mergeCell ref="F183:G183"/>
    <mergeCell ref="C115:D115"/>
    <mergeCell ref="F115:G115"/>
    <mergeCell ref="C132:D132"/>
    <mergeCell ref="F132:G132"/>
    <mergeCell ref="C149:D149"/>
    <mergeCell ref="F149:G149"/>
    <mergeCell ref="C130:G130"/>
    <mergeCell ref="C134:G134"/>
    <mergeCell ref="C135:G135"/>
    <mergeCell ref="B140:G140"/>
    <mergeCell ref="B141:G141"/>
    <mergeCell ref="B144:G144"/>
    <mergeCell ref="B145:G145"/>
    <mergeCell ref="C147:G147"/>
    <mergeCell ref="C151:G151"/>
    <mergeCell ref="C152:G152"/>
    <mergeCell ref="B157:G157"/>
    <mergeCell ref="B158:G158"/>
    <mergeCell ref="B161:G161"/>
    <mergeCell ref="B196:G196"/>
    <mergeCell ref="C198:G198"/>
    <mergeCell ref="C200:D200"/>
    <mergeCell ref="F200:G200"/>
    <mergeCell ref="C202:G202"/>
    <mergeCell ref="C185:G185"/>
    <mergeCell ref="C186:G186"/>
    <mergeCell ref="B191:G191"/>
    <mergeCell ref="B192:G192"/>
    <mergeCell ref="B195:G195"/>
    <mergeCell ref="C214:G214"/>
    <mergeCell ref="C216:D216"/>
    <mergeCell ref="F216:G216"/>
    <mergeCell ref="C218:G218"/>
    <mergeCell ref="C219:G219"/>
    <mergeCell ref="C203:G203"/>
    <mergeCell ref="B208:G208"/>
    <mergeCell ref="B209:G209"/>
    <mergeCell ref="B211:G211"/>
    <mergeCell ref="B212:G212"/>
    <mergeCell ref="C233:D233"/>
    <mergeCell ref="F233:G233"/>
    <mergeCell ref="C235:G235"/>
    <mergeCell ref="C236:G236"/>
    <mergeCell ref="B241:G241"/>
    <mergeCell ref="B224:G224"/>
    <mergeCell ref="B225:G225"/>
    <mergeCell ref="B228:G228"/>
    <mergeCell ref="B229:G229"/>
    <mergeCell ref="C231:G231"/>
    <mergeCell ref="C252:G252"/>
    <mergeCell ref="C253:G253"/>
    <mergeCell ref="B258:G258"/>
    <mergeCell ref="B259:G259"/>
    <mergeCell ref="B262:G262"/>
    <mergeCell ref="B242:G242"/>
    <mergeCell ref="B245:G245"/>
    <mergeCell ref="B246:G246"/>
    <mergeCell ref="C248:G248"/>
    <mergeCell ref="C250:D250"/>
    <mergeCell ref="F250:G250"/>
    <mergeCell ref="C270:G270"/>
    <mergeCell ref="B275:G275"/>
    <mergeCell ref="B276:G276"/>
    <mergeCell ref="B279:G279"/>
    <mergeCell ref="B280:G280"/>
    <mergeCell ref="B263:G263"/>
    <mergeCell ref="C265:G265"/>
    <mergeCell ref="C267:D267"/>
    <mergeCell ref="F267:G267"/>
    <mergeCell ref="C269:G269"/>
    <mergeCell ref="B292:G292"/>
    <mergeCell ref="B293:G293"/>
    <mergeCell ref="B296:G296"/>
    <mergeCell ref="B297:G297"/>
    <mergeCell ref="C299:G299"/>
    <mergeCell ref="C282:G282"/>
    <mergeCell ref="C284:D284"/>
    <mergeCell ref="F284:G284"/>
    <mergeCell ref="C286:G286"/>
    <mergeCell ref="C287:G287"/>
    <mergeCell ref="B310:G310"/>
    <mergeCell ref="B313:G313"/>
    <mergeCell ref="B314:G314"/>
    <mergeCell ref="C316:G316"/>
    <mergeCell ref="C318:D318"/>
    <mergeCell ref="F318:G318"/>
    <mergeCell ref="C301:D301"/>
    <mergeCell ref="F301:G301"/>
    <mergeCell ref="C303:G303"/>
    <mergeCell ref="C304:G304"/>
    <mergeCell ref="B309:G309"/>
    <mergeCell ref="C338:G338"/>
    <mergeCell ref="B343:G343"/>
    <mergeCell ref="B344:G344"/>
    <mergeCell ref="B331:G331"/>
    <mergeCell ref="C333:G333"/>
    <mergeCell ref="C335:D335"/>
    <mergeCell ref="F335:G335"/>
    <mergeCell ref="C337:G337"/>
    <mergeCell ref="C320:G320"/>
    <mergeCell ref="C321:G321"/>
    <mergeCell ref="B326:G326"/>
    <mergeCell ref="B327:G327"/>
    <mergeCell ref="B330:G330"/>
    <mergeCell ref="B347:G347"/>
    <mergeCell ref="B348:G348"/>
    <mergeCell ref="C350:G350"/>
    <mergeCell ref="C352:D352"/>
    <mergeCell ref="F352:G352"/>
    <mergeCell ref="C354:G354"/>
    <mergeCell ref="C355:G355"/>
    <mergeCell ref="B360:G360"/>
    <mergeCell ref="B361:G361"/>
    <mergeCell ref="B364:G364"/>
    <mergeCell ref="B365:G365"/>
    <mergeCell ref="C367:G367"/>
    <mergeCell ref="C369:D369"/>
    <mergeCell ref="F369:G369"/>
    <mergeCell ref="C371:G371"/>
    <mergeCell ref="C372:G372"/>
    <mergeCell ref="B377:G377"/>
    <mergeCell ref="B378:G378"/>
    <mergeCell ref="B381:G381"/>
    <mergeCell ref="B382:G382"/>
    <mergeCell ref="C384:G384"/>
    <mergeCell ref="C386:D386"/>
    <mergeCell ref="F386:G386"/>
    <mergeCell ref="C388:G388"/>
    <mergeCell ref="C389:G389"/>
    <mergeCell ref="B394:G394"/>
    <mergeCell ref="B395:G395"/>
    <mergeCell ref="B398:G398"/>
    <mergeCell ref="B399:G399"/>
    <mergeCell ref="C401:G401"/>
    <mergeCell ref="C403:D403"/>
    <mergeCell ref="F403:G403"/>
    <mergeCell ref="C405:G405"/>
    <mergeCell ref="C406:G406"/>
    <mergeCell ref="B411:G411"/>
    <mergeCell ref="B412:G412"/>
    <mergeCell ref="B415:G415"/>
    <mergeCell ref="B416:G416"/>
    <mergeCell ref="C418:G418"/>
    <mergeCell ref="C420:D420"/>
    <mergeCell ref="F420:G420"/>
    <mergeCell ref="C422:G422"/>
    <mergeCell ref="C423:G423"/>
    <mergeCell ref="B428:G428"/>
    <mergeCell ref="B429:G429"/>
    <mergeCell ref="B432:G432"/>
    <mergeCell ref="B433:G433"/>
    <mergeCell ref="C435:G435"/>
    <mergeCell ref="C437:D437"/>
    <mergeCell ref="F437:G437"/>
    <mergeCell ref="C439:G439"/>
    <mergeCell ref="C440:G440"/>
    <mergeCell ref="B445:G445"/>
    <mergeCell ref="B446:G446"/>
    <mergeCell ref="B449:G449"/>
    <mergeCell ref="B450:G450"/>
    <mergeCell ref="C452:G452"/>
    <mergeCell ref="C454:D454"/>
    <mergeCell ref="F454:G454"/>
    <mergeCell ref="C456:G456"/>
    <mergeCell ref="C457:G457"/>
    <mergeCell ref="B462:G462"/>
    <mergeCell ref="B463:G463"/>
    <mergeCell ref="B466:G466"/>
    <mergeCell ref="B467:G467"/>
    <mergeCell ref="C469:G469"/>
    <mergeCell ref="C471:D471"/>
    <mergeCell ref="F471:G471"/>
    <mergeCell ref="C473:G473"/>
    <mergeCell ref="C474:G474"/>
    <mergeCell ref="B479:G479"/>
    <mergeCell ref="B480:G480"/>
    <mergeCell ref="B483:G483"/>
    <mergeCell ref="B484:G484"/>
    <mergeCell ref="C486:G486"/>
    <mergeCell ref="C488:D488"/>
    <mergeCell ref="F488:G488"/>
    <mergeCell ref="C490:G490"/>
    <mergeCell ref="C491:G491"/>
    <mergeCell ref="B496:G496"/>
    <mergeCell ref="B497:G497"/>
    <mergeCell ref="B500:G500"/>
    <mergeCell ref="B501:G501"/>
    <mergeCell ref="C503:G503"/>
    <mergeCell ref="C505:D505"/>
    <mergeCell ref="F505:G505"/>
    <mergeCell ref="C507:G507"/>
    <mergeCell ref="C508:G508"/>
    <mergeCell ref="B513:G513"/>
    <mergeCell ref="B514:G514"/>
  </mergeCells>
  <dataValidations count="2">
    <dataValidation type="list" allowBlank="1" showInputMessage="1" showErrorMessage="1" sqref="I57 I193 I176 I159 I142 I125 I108 I91 I74">
      <formula1>$A$100:$A$104</formula1>
    </dataValidation>
    <dataValidation type="list" allowBlank="1" showInputMessage="1" showErrorMessage="1" sqref="J57 J193 J176 J159 J142 J125 J108 J91 J74">
      <formula1>$B$100:$B$103</formula1>
    </dataValidation>
  </dataValidations>
  <pageMargins left="0.70866141732283472" right="0.70866141732283472" top="0.74803149606299213" bottom="0.74803149606299213" header="0.31496062992125984" footer="0.31496062992125984"/>
  <pageSetup scale="38" orientation="portrait" r:id="rId1"/>
  <headerFooter>
    <oddFooter>&amp;CPágina &amp;P de &amp;N</oddFooter>
  </headerFooter>
  <rowBreaks count="3" manualBreakCount="3">
    <brk id="40" max="16383" man="1"/>
    <brk id="91" max="16383" man="1"/>
    <brk id="142" max="16383" man="1"/>
  </rowBreaks>
  <ignoredErrors>
    <ignoredError sqref="G1:G3" unlockedFormula="1"/>
  </ignoredErrors>
  <drawing r:id="rId2"/>
  <extLst>
    <ext xmlns:x14="http://schemas.microsoft.com/office/spreadsheetml/2009/9/main" uri="{CCE6A557-97BC-4b89-ADB6-D9C93CAAB3DF}">
      <x14:dataValidations xmlns:xm="http://schemas.microsoft.com/office/excel/2006/main" count="4">
        <x14:dataValidation type="list" allowBlank="1" showInputMessage="1" showErrorMessage="1">
          <x14:formula1>
            <xm:f>Listas!$A$2:$A$4</xm:f>
          </x14:formula1>
          <xm:sqref>C503:G503 C486:G486 C469:G469 C452:G452 C435:G435 C418:G418 C401:G401 C384:G384 C367:G367 C350:G350 C333:G333 C316:G316</xm:sqref>
        </x14:dataValidation>
        <x14:dataValidation type="list" allowBlank="1" showInputMessage="1" showErrorMessage="1">
          <x14:formula1>
            <xm:f>Listas!$A$2:$A$5</xm:f>
          </x14:formula1>
          <xm:sqref>C9:G9</xm:sqref>
        </x14:dataValidation>
        <x14:dataValidation type="list" allowBlank="1" showInputMessage="1" showErrorMessage="1">
          <x14:formula1>
            <xm:f>Listas!$A$2:$A$6</xm:f>
          </x14:formula1>
          <xm:sqref>C27:G27 C45:G45 C62:G62 C79:G79 C96:G96 C113:G113 C130:G130 C147:G147 C164:G164 C181:G181 C198:G198 C214:G214 C231:G231 C248:G248 C282:G282 C299:G299</xm:sqref>
        </x14:dataValidation>
        <x14:dataValidation type="list" allowBlank="1" showInputMessage="1" showErrorMessage="1">
          <x14:formula1>
            <xm:f>Listas!$A$2:$A$64</xm:f>
          </x14:formula1>
          <xm:sqref>C265:G265</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E191"/>
  <sheetViews>
    <sheetView view="pageBreakPreview" topLeftCell="A9" zoomScale="50" zoomScaleNormal="80" zoomScaleSheetLayoutView="50" workbookViewId="0">
      <selection activeCell="I10" sqref="I10:I15"/>
    </sheetView>
  </sheetViews>
  <sheetFormatPr baseColWidth="10" defaultColWidth="11.42578125" defaultRowHeight="16.5" x14ac:dyDescent="0.3"/>
  <cols>
    <col min="1" max="1" width="18" style="118" customWidth="1"/>
    <col min="2" max="2" width="22" style="118" customWidth="1"/>
    <col min="3" max="3" width="24.42578125" style="118" customWidth="1"/>
    <col min="4" max="5" width="9.140625" style="118" customWidth="1"/>
    <col min="6" max="6" width="9.140625" style="118" bestFit="1" customWidth="1"/>
    <col min="7" max="7" width="23.42578125" style="118" customWidth="1"/>
    <col min="8" max="8" width="18" style="118" hidden="1" customWidth="1"/>
    <col min="9" max="9" width="55.5703125" style="118" customWidth="1"/>
    <col min="10" max="10" width="7.140625" style="118" bestFit="1" customWidth="1"/>
    <col min="11" max="11" width="50.5703125" style="118" customWidth="1"/>
    <col min="12" max="13" width="23.85546875" style="118" hidden="1" customWidth="1"/>
    <col min="14" max="14" width="27" style="118" customWidth="1"/>
    <col min="15" max="15" width="9.42578125" style="118" customWidth="1"/>
    <col min="16" max="16" width="12.7109375" style="124" customWidth="1"/>
    <col min="17" max="17" width="10.85546875" style="124" customWidth="1"/>
    <col min="18" max="18" width="14.140625" style="118" customWidth="1"/>
    <col min="19" max="19" width="7.28515625" style="118" customWidth="1"/>
    <col min="20" max="20" width="14.85546875" style="118" customWidth="1"/>
    <col min="21" max="21" width="6.42578125" style="118" bestFit="1" customWidth="1"/>
    <col min="22" max="22" width="13.5703125" style="124" customWidth="1"/>
    <col min="23" max="23" width="6.42578125" style="124" bestFit="1" customWidth="1"/>
    <col min="24" max="24" width="12.28515625" style="118" hidden="1" customWidth="1"/>
    <col min="25" max="25" width="19.28515625" style="125" customWidth="1"/>
    <col min="26" max="26" width="4.85546875" style="118" bestFit="1" customWidth="1"/>
    <col min="27" max="27" width="92.85546875" style="118" customWidth="1"/>
    <col min="28" max="28" width="6.140625" style="118" bestFit="1" customWidth="1"/>
    <col min="29" max="29" width="36.7109375" style="118" customWidth="1"/>
    <col min="30" max="30" width="4.28515625" style="118" bestFit="1" customWidth="1"/>
    <col min="31" max="31" width="7.140625" style="124" customWidth="1"/>
    <col min="32" max="32" width="9.5703125" style="124" customWidth="1"/>
    <col min="33" max="33" width="7.140625" style="124" customWidth="1"/>
    <col min="34" max="34" width="9.5703125" style="124" customWidth="1"/>
    <col min="35" max="35" width="8.28515625" style="124" customWidth="1"/>
    <col min="36" max="36" width="14.140625" style="124" customWidth="1"/>
    <col min="37" max="37" width="12.28515625" style="124" customWidth="1"/>
    <col min="38" max="38" width="4.28515625" style="118" customWidth="1"/>
    <col min="39" max="40" width="4.28515625" style="118" bestFit="1" customWidth="1"/>
    <col min="41" max="41" width="16" style="118" bestFit="1" customWidth="1"/>
    <col min="42" max="42" width="9" style="118" customWidth="1"/>
    <col min="43" max="43" width="11.28515625" style="118" customWidth="1"/>
    <col min="44" max="44" width="12.5703125" style="118" bestFit="1" customWidth="1"/>
    <col min="45" max="45" width="8.7109375" style="118" customWidth="1"/>
    <col min="46" max="46" width="13.5703125" style="118" customWidth="1"/>
    <col min="47" max="47" width="18" style="118" customWidth="1"/>
    <col min="48" max="48" width="18.140625" style="118" bestFit="1" customWidth="1"/>
    <col min="49" max="49" width="22.7109375" style="118" customWidth="1"/>
    <col min="50" max="50" width="42.42578125" style="118" customWidth="1"/>
    <col min="51" max="52" width="26.28515625" style="118" customWidth="1"/>
    <col min="53" max="53" width="22" style="118" customWidth="1"/>
    <col min="54" max="54" width="27.7109375" style="118" customWidth="1"/>
    <col min="55" max="55" width="11.42578125" style="118"/>
    <col min="56" max="56" width="12.85546875" style="118" customWidth="1"/>
    <col min="57" max="16384" width="11.42578125" style="118"/>
  </cols>
  <sheetData>
    <row r="1" spans="1:57" s="81" customFormat="1" ht="15" customHeight="1" x14ac:dyDescent="0.3">
      <c r="A1" s="663"/>
      <c r="B1" s="664"/>
      <c r="C1" s="665"/>
      <c r="D1" s="493" t="s">
        <v>621</v>
      </c>
      <c r="E1" s="494"/>
      <c r="F1" s="494"/>
      <c r="G1" s="494"/>
      <c r="H1" s="494"/>
      <c r="I1" s="494"/>
      <c r="J1" s="494"/>
      <c r="K1" s="494"/>
      <c r="L1" s="494"/>
      <c r="M1" s="494"/>
      <c r="N1" s="494"/>
      <c r="O1" s="494"/>
      <c r="P1" s="494"/>
      <c r="Q1" s="494"/>
      <c r="R1" s="494"/>
      <c r="S1" s="494"/>
      <c r="T1" s="494"/>
      <c r="U1" s="494"/>
      <c r="V1" s="494"/>
      <c r="W1" s="494"/>
      <c r="X1" s="494"/>
      <c r="Y1" s="494"/>
      <c r="Z1" s="494"/>
      <c r="AA1" s="494"/>
      <c r="AB1" s="494"/>
      <c r="AC1" s="494"/>
      <c r="AD1" s="494"/>
      <c r="AE1" s="494"/>
      <c r="AF1" s="494"/>
      <c r="AG1" s="494"/>
      <c r="AH1" s="494"/>
      <c r="AI1" s="494"/>
      <c r="AJ1" s="494"/>
      <c r="AK1" s="494"/>
      <c r="AL1" s="494"/>
      <c r="AM1" s="494"/>
      <c r="AN1" s="494"/>
      <c r="AO1" s="494"/>
      <c r="AP1" s="494"/>
      <c r="AQ1" s="494"/>
      <c r="AR1" s="494"/>
      <c r="AS1" s="494"/>
      <c r="AT1" s="494"/>
      <c r="AU1" s="494"/>
      <c r="AV1" s="494"/>
      <c r="AW1" s="494"/>
      <c r="AX1" s="494"/>
      <c r="AY1" s="495"/>
      <c r="AZ1" s="492" t="str">
        <f>Contexto!G1</f>
        <v>Código: GMC-PR-02-FR-01</v>
      </c>
      <c r="BA1" s="492"/>
    </row>
    <row r="2" spans="1:57" s="81" customFormat="1" ht="15" customHeight="1" x14ac:dyDescent="0.3">
      <c r="A2" s="666"/>
      <c r="B2" s="667"/>
      <c r="C2" s="668"/>
      <c r="D2" s="496"/>
      <c r="E2" s="497"/>
      <c r="F2" s="497"/>
      <c r="G2" s="497"/>
      <c r="H2" s="497"/>
      <c r="I2" s="497"/>
      <c r="J2" s="497"/>
      <c r="K2" s="497"/>
      <c r="L2" s="497"/>
      <c r="M2" s="497"/>
      <c r="N2" s="497"/>
      <c r="O2" s="497"/>
      <c r="P2" s="497"/>
      <c r="Q2" s="497"/>
      <c r="R2" s="497"/>
      <c r="S2" s="497"/>
      <c r="T2" s="497"/>
      <c r="U2" s="497"/>
      <c r="V2" s="497"/>
      <c r="W2" s="497"/>
      <c r="X2" s="497"/>
      <c r="Y2" s="497"/>
      <c r="Z2" s="497"/>
      <c r="AA2" s="497"/>
      <c r="AB2" s="497"/>
      <c r="AC2" s="497"/>
      <c r="AD2" s="497"/>
      <c r="AE2" s="497"/>
      <c r="AF2" s="497"/>
      <c r="AG2" s="497"/>
      <c r="AH2" s="497"/>
      <c r="AI2" s="497"/>
      <c r="AJ2" s="497"/>
      <c r="AK2" s="497"/>
      <c r="AL2" s="497"/>
      <c r="AM2" s="497"/>
      <c r="AN2" s="497"/>
      <c r="AO2" s="497"/>
      <c r="AP2" s="497"/>
      <c r="AQ2" s="497"/>
      <c r="AR2" s="497"/>
      <c r="AS2" s="497"/>
      <c r="AT2" s="497"/>
      <c r="AU2" s="497"/>
      <c r="AV2" s="497"/>
      <c r="AW2" s="497"/>
      <c r="AX2" s="497"/>
      <c r="AY2" s="498"/>
      <c r="AZ2" s="492" t="str">
        <f>Contexto!G2</f>
        <v>Versión: 03</v>
      </c>
      <c r="BA2" s="492"/>
    </row>
    <row r="3" spans="1:57" s="81" customFormat="1" ht="30" customHeight="1" x14ac:dyDescent="0.3">
      <c r="A3" s="669"/>
      <c r="B3" s="670"/>
      <c r="C3" s="671"/>
      <c r="D3" s="499" t="s">
        <v>622</v>
      </c>
      <c r="E3" s="500"/>
      <c r="F3" s="500"/>
      <c r="G3" s="500"/>
      <c r="H3" s="500"/>
      <c r="I3" s="500"/>
      <c r="J3" s="500"/>
      <c r="K3" s="500"/>
      <c r="L3" s="500"/>
      <c r="M3" s="500"/>
      <c r="N3" s="500"/>
      <c r="O3" s="500"/>
      <c r="P3" s="500"/>
      <c r="Q3" s="500"/>
      <c r="R3" s="500"/>
      <c r="S3" s="500"/>
      <c r="T3" s="500"/>
      <c r="U3" s="500"/>
      <c r="V3" s="500"/>
      <c r="W3" s="500"/>
      <c r="X3" s="500"/>
      <c r="Y3" s="500"/>
      <c r="Z3" s="500"/>
      <c r="AA3" s="500"/>
      <c r="AB3" s="500"/>
      <c r="AC3" s="500"/>
      <c r="AD3" s="500"/>
      <c r="AE3" s="500"/>
      <c r="AF3" s="500"/>
      <c r="AG3" s="500"/>
      <c r="AH3" s="500"/>
      <c r="AI3" s="500"/>
      <c r="AJ3" s="500"/>
      <c r="AK3" s="500"/>
      <c r="AL3" s="500"/>
      <c r="AM3" s="500"/>
      <c r="AN3" s="500"/>
      <c r="AO3" s="500"/>
      <c r="AP3" s="500"/>
      <c r="AQ3" s="500"/>
      <c r="AR3" s="500"/>
      <c r="AS3" s="500"/>
      <c r="AT3" s="500"/>
      <c r="AU3" s="500"/>
      <c r="AV3" s="500"/>
      <c r="AW3" s="500"/>
      <c r="AX3" s="500"/>
      <c r="AY3" s="501"/>
      <c r="AZ3" s="492" t="str">
        <f>Contexto!G3</f>
        <v>Fecha: 08/10/2024</v>
      </c>
      <c r="BA3" s="492"/>
    </row>
    <row r="5" spans="1:57" ht="13.5" customHeight="1" x14ac:dyDescent="0.3">
      <c r="A5" s="642" t="s">
        <v>678</v>
      </c>
      <c r="B5" s="642"/>
      <c r="C5" s="642"/>
      <c r="D5" s="642"/>
      <c r="E5" s="643"/>
      <c r="F5" s="642"/>
      <c r="G5" s="642"/>
      <c r="I5" s="122"/>
      <c r="J5" s="122"/>
      <c r="K5" s="123"/>
      <c r="L5" s="123"/>
    </row>
    <row r="6" spans="1:57" ht="17.25" x14ac:dyDescent="0.35">
      <c r="I6" s="114"/>
      <c r="J6" s="114"/>
      <c r="L6" s="126"/>
      <c r="M6" s="127"/>
      <c r="V6" s="128"/>
      <c r="AE6" s="129"/>
      <c r="AF6" s="129"/>
      <c r="AG6" s="129"/>
      <c r="AH6" s="129"/>
      <c r="AI6" s="129"/>
      <c r="AJ6" s="129"/>
      <c r="AK6" s="129"/>
    </row>
    <row r="7" spans="1:57" s="130" customFormat="1" ht="15.75" customHeight="1" x14ac:dyDescent="0.35">
      <c r="A7" s="644" t="s">
        <v>156</v>
      </c>
      <c r="B7" s="644" t="s">
        <v>182</v>
      </c>
      <c r="C7" s="644" t="s">
        <v>0</v>
      </c>
      <c r="D7" s="582" t="s">
        <v>1</v>
      </c>
      <c r="E7" s="583"/>
      <c r="F7" s="583"/>
      <c r="G7" s="583"/>
      <c r="H7" s="583"/>
      <c r="I7" s="583"/>
      <c r="J7" s="583"/>
      <c r="K7" s="584"/>
      <c r="L7" s="583"/>
      <c r="M7" s="583"/>
      <c r="N7" s="583"/>
      <c r="O7" s="585"/>
      <c r="P7" s="575" t="s">
        <v>178</v>
      </c>
      <c r="Q7" s="575"/>
      <c r="R7" s="575"/>
      <c r="S7" s="575"/>
      <c r="T7" s="575"/>
      <c r="U7" s="575"/>
      <c r="V7" s="575"/>
      <c r="W7" s="575"/>
      <c r="X7" s="575"/>
      <c r="Y7" s="575"/>
      <c r="Z7" s="578" t="s">
        <v>179</v>
      </c>
      <c r="AA7" s="579"/>
      <c r="AB7" s="579"/>
      <c r="AC7" s="579"/>
      <c r="AD7" s="590"/>
      <c r="AE7" s="590"/>
      <c r="AF7" s="590"/>
      <c r="AG7" s="590"/>
      <c r="AH7" s="590"/>
      <c r="AI7" s="590"/>
      <c r="AJ7" s="590"/>
      <c r="AK7" s="590"/>
      <c r="AL7" s="579"/>
      <c r="AM7" s="579"/>
      <c r="AN7" s="579"/>
      <c r="AO7" s="580" t="s">
        <v>183</v>
      </c>
      <c r="AP7" s="580"/>
      <c r="AQ7" s="580"/>
      <c r="AR7" s="580"/>
      <c r="AS7" s="580"/>
      <c r="AT7" s="580"/>
      <c r="AU7" s="580"/>
      <c r="AV7" s="580"/>
      <c r="AW7" s="581"/>
      <c r="AX7" s="591" t="s">
        <v>181</v>
      </c>
      <c r="AY7" s="592"/>
      <c r="AZ7" s="593"/>
      <c r="BA7" s="594"/>
      <c r="BB7" s="389"/>
    </row>
    <row r="8" spans="1:57" ht="51" customHeight="1" x14ac:dyDescent="0.3">
      <c r="A8" s="644"/>
      <c r="B8" s="644"/>
      <c r="C8" s="644"/>
      <c r="D8" s="390"/>
      <c r="E8" s="391"/>
      <c r="F8" s="392"/>
      <c r="G8" s="392"/>
      <c r="H8" s="392"/>
      <c r="I8" s="392"/>
      <c r="J8" s="391"/>
      <c r="K8" s="393"/>
      <c r="L8" s="392"/>
      <c r="M8" s="392"/>
      <c r="N8" s="573" t="s">
        <v>504</v>
      </c>
      <c r="O8" s="574"/>
      <c r="P8" s="575" t="s">
        <v>49</v>
      </c>
      <c r="Q8" s="575"/>
      <c r="R8" s="575" t="s">
        <v>50</v>
      </c>
      <c r="S8" s="575"/>
      <c r="T8" s="575"/>
      <c r="U8" s="575"/>
      <c r="V8" s="575"/>
      <c r="W8" s="575"/>
      <c r="X8" s="394"/>
      <c r="Y8" s="395"/>
      <c r="Z8" s="578"/>
      <c r="AA8" s="579"/>
      <c r="AB8" s="579"/>
      <c r="AC8" s="579"/>
      <c r="AD8" s="388"/>
      <c r="AE8" s="576"/>
      <c r="AF8" s="576"/>
      <c r="AG8" s="576"/>
      <c r="AH8" s="576"/>
      <c r="AI8" s="576"/>
      <c r="AJ8" s="576"/>
      <c r="AK8" s="576"/>
      <c r="AL8" s="577"/>
      <c r="AM8" s="577"/>
      <c r="AN8" s="577"/>
      <c r="AO8" s="586" t="s">
        <v>184</v>
      </c>
      <c r="AP8" s="587"/>
      <c r="AQ8" s="588"/>
      <c r="AR8" s="589" t="s">
        <v>185</v>
      </c>
      <c r="AS8" s="589"/>
      <c r="AT8" s="589"/>
      <c r="AU8" s="396"/>
      <c r="AV8" s="397"/>
      <c r="AW8" s="398"/>
      <c r="AX8" s="595"/>
      <c r="AY8" s="596"/>
      <c r="AZ8" s="596"/>
      <c r="BA8" s="597"/>
      <c r="BB8" s="389"/>
    </row>
    <row r="9" spans="1:57" ht="224.25" customHeight="1" thickBot="1" x14ac:dyDescent="0.35">
      <c r="A9" s="645"/>
      <c r="B9" s="645"/>
      <c r="C9" s="645"/>
      <c r="D9" s="646" t="s">
        <v>732</v>
      </c>
      <c r="E9" s="647"/>
      <c r="F9" s="648"/>
      <c r="G9" s="399" t="s">
        <v>661</v>
      </c>
      <c r="H9" s="400" t="s">
        <v>561</v>
      </c>
      <c r="I9" s="399" t="s">
        <v>733</v>
      </c>
      <c r="J9" s="401" t="s">
        <v>550</v>
      </c>
      <c r="K9" s="402" t="s">
        <v>574</v>
      </c>
      <c r="L9" s="400" t="s">
        <v>559</v>
      </c>
      <c r="M9" s="400" t="s">
        <v>560</v>
      </c>
      <c r="N9" s="402" t="s">
        <v>575</v>
      </c>
      <c r="O9" s="402" t="s">
        <v>576</v>
      </c>
      <c r="P9" s="562" t="s">
        <v>505</v>
      </c>
      <c r="Q9" s="562"/>
      <c r="R9" s="562" t="s">
        <v>210</v>
      </c>
      <c r="S9" s="562"/>
      <c r="T9" s="562" t="s">
        <v>211</v>
      </c>
      <c r="U9" s="562"/>
      <c r="V9" s="562" t="s">
        <v>510</v>
      </c>
      <c r="W9" s="562"/>
      <c r="X9" s="403"/>
      <c r="Y9" s="403" t="s">
        <v>186</v>
      </c>
      <c r="Z9" s="404" t="s">
        <v>2</v>
      </c>
      <c r="AA9" s="404" t="s">
        <v>689</v>
      </c>
      <c r="AB9" s="405" t="s">
        <v>734</v>
      </c>
      <c r="AC9" s="404" t="s">
        <v>672</v>
      </c>
      <c r="AD9" s="406" t="s">
        <v>545</v>
      </c>
      <c r="AE9" s="563" t="s">
        <v>548</v>
      </c>
      <c r="AF9" s="563"/>
      <c r="AG9" s="564" t="s">
        <v>188</v>
      </c>
      <c r="AH9" s="564"/>
      <c r="AI9" s="405" t="s">
        <v>189</v>
      </c>
      <c r="AJ9" s="404" t="s">
        <v>546</v>
      </c>
      <c r="AK9" s="404" t="s">
        <v>547</v>
      </c>
      <c r="AL9" s="405" t="s">
        <v>190</v>
      </c>
      <c r="AM9" s="405" t="s">
        <v>6</v>
      </c>
      <c r="AN9" s="405" t="s">
        <v>191</v>
      </c>
      <c r="AO9" s="403" t="s">
        <v>521</v>
      </c>
      <c r="AP9" s="560" t="s">
        <v>192</v>
      </c>
      <c r="AQ9" s="561"/>
      <c r="AR9" s="403" t="s">
        <v>522</v>
      </c>
      <c r="AS9" s="560" t="s">
        <v>193</v>
      </c>
      <c r="AT9" s="561"/>
      <c r="AU9" s="403" t="s">
        <v>541</v>
      </c>
      <c r="AV9" s="407" t="s">
        <v>558</v>
      </c>
      <c r="AW9" s="407" t="s">
        <v>542</v>
      </c>
      <c r="AX9" s="400" t="s">
        <v>673</v>
      </c>
      <c r="AY9" s="400" t="s">
        <v>159</v>
      </c>
      <c r="AZ9" s="400" t="s">
        <v>617</v>
      </c>
      <c r="BA9" s="400" t="s">
        <v>618</v>
      </c>
      <c r="BB9" s="389"/>
    </row>
    <row r="10" spans="1:57" s="101" customFormat="1" ht="84.75" x14ac:dyDescent="0.25">
      <c r="A10" s="650" t="s">
        <v>629</v>
      </c>
      <c r="B10" s="651" t="s">
        <v>683</v>
      </c>
      <c r="C10" s="652" t="s">
        <v>730</v>
      </c>
      <c r="D10" s="523" t="s">
        <v>729</v>
      </c>
      <c r="E10" s="526" t="s">
        <v>630</v>
      </c>
      <c r="F10" s="529">
        <v>1</v>
      </c>
      <c r="G10" s="514" t="s">
        <v>731</v>
      </c>
      <c r="H10" s="505"/>
      <c r="I10" s="601" t="s">
        <v>757</v>
      </c>
      <c r="J10" s="535" t="s">
        <v>116</v>
      </c>
      <c r="K10" s="601" t="str">
        <f>CONCATENATE(" *",'Identificación RG-RF-RLA-FT'!C15," *",'Identificación RG-RF-RLA-FT'!E15," *",'Identificación RG-RF-RLA-FT'!G15)</f>
        <v xml:space="preserve"> *Falta de conocimiento sobre posibles cambios normativos *Interpretación incorrecta de los requisitos podría llevar a ajustes innecesarios en los procesos internos. *</v>
      </c>
      <c r="L10" s="508"/>
      <c r="M10" s="508"/>
      <c r="N10" s="568" t="s">
        <v>758</v>
      </c>
      <c r="O10" s="517">
        <v>1</v>
      </c>
      <c r="P10" s="505" t="s">
        <v>218</v>
      </c>
      <c r="Q10" s="520">
        <f>IF(P10="Muy Alta",100%,IF(P10="Alta",80%,IF(P10="Media",60%,IF(P10="Baja",40%,IF(P10="Muy Baja",20%,"")))))</f>
        <v>0.8</v>
      </c>
      <c r="R10" s="505" t="s">
        <v>55</v>
      </c>
      <c r="S10" s="520">
        <f>IF(R10="Catastrófico",100%,IF(R10="Mayor",80%,IF(R10="Moderado",60%,IF(R10="Menor",40%,IF(R10="Leve",20%,"")))))</f>
        <v>0.4</v>
      </c>
      <c r="T10" s="505" t="s">
        <v>55</v>
      </c>
      <c r="U10" s="520">
        <f>IF(T10="Catastrófico",100%,IF(T10="Mayor",80%,IF(T10="Moderado",60%,IF(T10="Menor",40%,IF(T10="Leve",20%,"")))))</f>
        <v>0.4</v>
      </c>
      <c r="V10" s="541" t="str">
        <f>IF(W10=100%,"Catastrófico",IF(W10=80%,"Mayor",IF(W10=60%,"Moderado",IF(W10=40%,"Menor",IF(W10=20%,"Leve","")))))</f>
        <v>Menor</v>
      </c>
      <c r="W10" s="520">
        <f>IF(AND(S10="",U10=""),"",MAX(S10,U10))</f>
        <v>0.4</v>
      </c>
      <c r="X10" s="520" t="str">
        <f>CONCATENATE(P10,V10)</f>
        <v>AltaMenor</v>
      </c>
      <c r="Y10" s="538" t="str">
        <f>IF(X10="Muy AltaLeve","Alto",IF(X10="Muy AltaMenor","Alto",IF(X10="Muy AltaModerado","Alto",IF(X10="Muy AltaMayor","Alto",IF(X10="Muy AltaCatastrófico","Extremo",IF(X10="AltaLeve","Moderado",IF(X10="AltaMenor","Moderado",IF(X10="AltaModerado","Alto",IF(X10="AltaMayor","Alto",IF(X10="AltaCatastrófico","Extremo",IF(X10="MediaLeve","Moderado",IF(X10="MediaMenor","Moderado",IF(X10="MediaModerado","Moderado",IF(X10="MediaMayor","Alto",IF(X10="MediaCatastrófico","Extremo",IF(X10="BajaLeve","Bajo",IF(X10="BajaMenor","Moderado",IF(X10="BajaModerado","Moderado",IF(X10="BajaMayor","Alto",IF(X10="BajaCatastrófico","Extremo",IF(X10="Muy BajaLeve","Bajo",IF(X10="Muy BajaMenor","Bajo",IF(X10="Muy BajaModerado","Moderado",IF(X10="Muy BajaMayor","Alto",IF(X10="Muy BajaCatastrófico","Extremo","")))))))))))))))))))))))))</f>
        <v>Moderado</v>
      </c>
      <c r="Z10" s="135">
        <v>1</v>
      </c>
      <c r="AA10" s="188" t="s">
        <v>762</v>
      </c>
      <c r="AB10" s="136" t="s">
        <v>735</v>
      </c>
      <c r="AC10" s="133" t="s">
        <v>277</v>
      </c>
      <c r="AD10" s="137" t="s">
        <v>223</v>
      </c>
      <c r="AE10" s="136" t="s">
        <v>236</v>
      </c>
      <c r="AF10" s="134">
        <f>IF(AE10="","",IF(AE10="Preventivo",25%,IF(AE10="Detectivo",15%,IF(AE10="Correctivo",10%))))</f>
        <v>0.1</v>
      </c>
      <c r="AG10" s="136" t="s">
        <v>239</v>
      </c>
      <c r="AH10" s="134">
        <f>IF(AG10="Automático",25%,IF(AG10="Manual",15%,""))</f>
        <v>0.15</v>
      </c>
      <c r="AI10" s="138">
        <f>IF(OR(AF10="",AH10=""),"",AF10+AH10)</f>
        <v>0.25</v>
      </c>
      <c r="AJ10" s="139">
        <f>IFERROR(IF(AD10="Probabilidad",(Q10-(+Q10*AI10)),IF(AD10="Impacto",Q10,"")),"")</f>
        <v>0.8</v>
      </c>
      <c r="AK10" s="139">
        <f>IFERROR(IF(AD10="Impacto",(W10-(W10*AI10)),IF(AD10="Probabilidad",W10,"")),"")</f>
        <v>0.30000000000000004</v>
      </c>
      <c r="AL10" s="140" t="s">
        <v>243</v>
      </c>
      <c r="AM10" s="140" t="s">
        <v>202</v>
      </c>
      <c r="AN10" s="140" t="s">
        <v>248</v>
      </c>
      <c r="AO10" s="544">
        <f>Q10</f>
        <v>0.8</v>
      </c>
      <c r="AP10" s="544">
        <f>IF(AJ10="","",MIN(AJ10:AJ15))</f>
        <v>0.8</v>
      </c>
      <c r="AQ10" s="502" t="str">
        <f>IFERROR(IF(AP10="","",IF(AP10&lt;=0.2,"Muy Baja",IF(AP10&lt;=0.4,"Baja",IF(AP10&lt;=0.6,"Media",IF(AP10&lt;=0.8,"Alta","Muy Alta"))))),"")</f>
        <v>Alta</v>
      </c>
      <c r="AR10" s="544">
        <f>W10</f>
        <v>0.4</v>
      </c>
      <c r="AS10" s="544">
        <f>IF(AK10="","",MIN(AK10:AK15))</f>
        <v>0.30000000000000004</v>
      </c>
      <c r="AT10" s="502" t="str">
        <f>IFERROR(IF(AS10="","",IF(AS10&lt;=0.2,"Leve",IF(AS10&lt;=0.4,"Menor",IF(AS10&lt;=0.6,"Moderado",IF(AS10&lt;=0.8,"Mayor","Catastrófico"))))),"")</f>
        <v>Menor</v>
      </c>
      <c r="AU10" s="502" t="str">
        <f>Y10</f>
        <v>Moderado</v>
      </c>
      <c r="AV10" s="502" t="str">
        <f>IFERROR(IF(OR(AND(AQ10="Muy Baja",AT10="Leve"),AND(AQ10="Muy Baja",AT10="Menor"),AND(AQ10="Baja",AT10="Leve")),"Bajo",IF(OR(AND(AQ10="Muy baja",AT10="Moderado"),AND(AQ10="Baja",AT10="Menor"),AND(AQ10="Baja",AT10="Moderado"),AND(AQ10="Media",AT10="Leve"),AND(AQ10="Media",AT10="Menor"),AND(AQ10="Media",AT10="Moderado"),AND(AQ10="Alta",AT10="Leve"),AND(AQ10="Alta",AT10="Menor")),"Moderado",IF(OR(AND(AQ10="Muy Baja",AT10="Mayor"),AND(AQ10="Baja",AT10="Mayor"),AND(AQ10="Media",AT10="Mayor"),AND(AQ10="Alta",AT10="Moderado"),AND(AQ10="Alta",AT10="Mayor"),AND(AQ10="Muy Alta",AT10="Leve"),AND(AQ10="Muy Alta",AT10="Menor"),AND(AQ10="Muy Alta",AT10="Moderado"),AND(AQ10="Muy Alta",AT10="Mayor")),"Alto",IF(OR(AND(AQ10="Muy Baja",AT10="Catastrófico"),AND(AQ10="Baja",AT10="Catastrófico"),AND(AQ10="Media",AT10="Catastrófico"),AND(AQ10="Alta",AT10="Catastrófico"),AND(AQ10="Muy Alta",AT10="Catastrófico")),"Extremo","")))),"")</f>
        <v>Moderado</v>
      </c>
      <c r="AW10" s="505" t="s">
        <v>760</v>
      </c>
      <c r="AX10" s="565" t="s">
        <v>765</v>
      </c>
      <c r="AY10" s="514" t="s">
        <v>736</v>
      </c>
      <c r="AZ10" s="554" t="s">
        <v>763</v>
      </c>
      <c r="BA10" s="554" t="s">
        <v>764</v>
      </c>
      <c r="BC10" s="141"/>
      <c r="BD10" s="141"/>
      <c r="BE10" s="141"/>
    </row>
    <row r="11" spans="1:57" s="101" customFormat="1" x14ac:dyDescent="0.25">
      <c r="A11" s="650"/>
      <c r="B11" s="651"/>
      <c r="C11" s="652"/>
      <c r="D11" s="524"/>
      <c r="E11" s="527"/>
      <c r="F11" s="654"/>
      <c r="G11" s="555"/>
      <c r="H11" s="506"/>
      <c r="I11" s="602"/>
      <c r="J11" s="536"/>
      <c r="K11" s="602"/>
      <c r="L11" s="509"/>
      <c r="M11" s="509"/>
      <c r="N11" s="569"/>
      <c r="O11" s="571"/>
      <c r="P11" s="506"/>
      <c r="Q11" s="521"/>
      <c r="R11" s="506"/>
      <c r="S11" s="521"/>
      <c r="T11" s="506"/>
      <c r="U11" s="521"/>
      <c r="V11" s="542"/>
      <c r="W11" s="521"/>
      <c r="X11" s="521"/>
      <c r="Y11" s="539"/>
      <c r="Z11" s="145">
        <v>2</v>
      </c>
      <c r="AA11" s="146"/>
      <c r="AB11" s="147"/>
      <c r="AC11" s="146"/>
      <c r="AD11" s="148" t="str">
        <f t="shared" ref="AD11:AD69" si="0">IF(OR(AE11="Preventivo",AE11="Detectivo"),"Probabilidad",IF(AE11="Correctivo","Impacto",""))</f>
        <v/>
      </c>
      <c r="AE11" s="149"/>
      <c r="AF11" s="150" t="str">
        <f t="shared" ref="AF11:AF69" si="1">IF(AE11="","",IF(AE11="Preventivo",25%,IF(AE11="Detectivo",15%,IF(AE11="Correctivo",10%))))</f>
        <v/>
      </c>
      <c r="AG11" s="149"/>
      <c r="AH11" s="144" t="str">
        <f t="shared" ref="AH11:AH69" si="2">IF(AG11="Automático",25%,IF(AG11="Manual",15%,""))</f>
        <v/>
      </c>
      <c r="AI11" s="151" t="str">
        <f t="shared" ref="AI11:AI69" si="3">IF(OR(AF11="",AH11=""),"",AF11+AH11)</f>
        <v/>
      </c>
      <c r="AJ11" s="152" t="str">
        <f>IFERROR(IF(AND(AD10="Probabilidad",AD11="Probabilidad"),(AJ10-(+AJ10*AI11)),IF(AD11="Probabilidad",(Q10-(+Q10*AI11)),IF(AD11="Impacto",AJ10,""))),"")</f>
        <v/>
      </c>
      <c r="AK11" s="152" t="str">
        <f>IFERROR(IF(AND(AD10="Impacto",AD11="Impacto"),(AK10-(+AK10*AI11)),IF(AD11="Impacto",(W10-(+W10*AI11)),IF(AD11="Probabilidad",AK10,""))),"")</f>
        <v/>
      </c>
      <c r="AL11" s="147"/>
      <c r="AM11" s="147"/>
      <c r="AN11" s="147"/>
      <c r="AO11" s="545"/>
      <c r="AP11" s="545"/>
      <c r="AQ11" s="503"/>
      <c r="AR11" s="545"/>
      <c r="AS11" s="545"/>
      <c r="AT11" s="503"/>
      <c r="AU11" s="503"/>
      <c r="AV11" s="503"/>
      <c r="AW11" s="506"/>
      <c r="AX11" s="566"/>
      <c r="AY11" s="555"/>
      <c r="AZ11" s="555"/>
      <c r="BA11" s="555"/>
    </row>
    <row r="12" spans="1:57" s="101" customFormat="1" x14ac:dyDescent="0.25">
      <c r="A12" s="650"/>
      <c r="B12" s="651"/>
      <c r="C12" s="652"/>
      <c r="D12" s="524"/>
      <c r="E12" s="527"/>
      <c r="F12" s="654"/>
      <c r="G12" s="555"/>
      <c r="H12" s="506"/>
      <c r="I12" s="602"/>
      <c r="J12" s="536"/>
      <c r="K12" s="602"/>
      <c r="L12" s="509"/>
      <c r="M12" s="509"/>
      <c r="N12" s="569"/>
      <c r="O12" s="571"/>
      <c r="P12" s="506"/>
      <c r="Q12" s="521"/>
      <c r="R12" s="506"/>
      <c r="S12" s="521"/>
      <c r="T12" s="506"/>
      <c r="U12" s="521"/>
      <c r="V12" s="542"/>
      <c r="W12" s="521"/>
      <c r="X12" s="521"/>
      <c r="Y12" s="539"/>
      <c r="Z12" s="145">
        <v>3</v>
      </c>
      <c r="AA12" s="142"/>
      <c r="AB12" s="149"/>
      <c r="AC12" s="153"/>
      <c r="AD12" s="148" t="str">
        <f t="shared" si="0"/>
        <v/>
      </c>
      <c r="AE12" s="149"/>
      <c r="AF12" s="150" t="str">
        <f t="shared" si="1"/>
        <v/>
      </c>
      <c r="AG12" s="149"/>
      <c r="AH12" s="144" t="str">
        <f t="shared" si="2"/>
        <v/>
      </c>
      <c r="AI12" s="151" t="str">
        <f t="shared" si="3"/>
        <v/>
      </c>
      <c r="AJ12" s="152" t="str">
        <f>IFERROR(IF(AND(AD11="Probabilidad",AD12="Probabilidad"),(AJ11-(+AJ11*AI12)),IF(AND(AD11="Impacto",AD12="Probabilidad"),(AJ10-(+AJ10*AI12)),IF(AD12="Impacto",AJ11,""))),"")</f>
        <v/>
      </c>
      <c r="AK12" s="152" t="str">
        <f>IFERROR(IF(AND(AD11="Impacto",AD12="Impacto"),(AK11-(+AK11*AI12)),IF(AND(AD11="Probabilidad",AD12="Impacto"),(AK10-(+AK10*AI12)),IF(AD12="Probabilidad",AK11,""))),"")</f>
        <v/>
      </c>
      <c r="AL12" s="147"/>
      <c r="AM12" s="147"/>
      <c r="AN12" s="147"/>
      <c r="AO12" s="545"/>
      <c r="AP12" s="545"/>
      <c r="AQ12" s="503"/>
      <c r="AR12" s="545"/>
      <c r="AS12" s="545"/>
      <c r="AT12" s="503"/>
      <c r="AU12" s="503"/>
      <c r="AV12" s="503"/>
      <c r="AW12" s="506"/>
      <c r="AX12" s="566"/>
      <c r="AY12" s="555"/>
      <c r="AZ12" s="555"/>
      <c r="BA12" s="555"/>
    </row>
    <row r="13" spans="1:57" s="101" customFormat="1" x14ac:dyDescent="0.25">
      <c r="A13" s="650"/>
      <c r="B13" s="651"/>
      <c r="C13" s="652"/>
      <c r="D13" s="524"/>
      <c r="E13" s="527"/>
      <c r="F13" s="654"/>
      <c r="G13" s="555"/>
      <c r="H13" s="506"/>
      <c r="I13" s="602"/>
      <c r="J13" s="536"/>
      <c r="K13" s="602"/>
      <c r="L13" s="509"/>
      <c r="M13" s="509"/>
      <c r="N13" s="569"/>
      <c r="O13" s="571"/>
      <c r="P13" s="506"/>
      <c r="Q13" s="521"/>
      <c r="R13" s="506"/>
      <c r="S13" s="521"/>
      <c r="T13" s="506"/>
      <c r="U13" s="521"/>
      <c r="V13" s="542"/>
      <c r="W13" s="521"/>
      <c r="X13" s="521"/>
      <c r="Y13" s="539"/>
      <c r="Z13" s="145">
        <v>4</v>
      </c>
      <c r="AA13" s="153"/>
      <c r="AB13" s="149"/>
      <c r="AC13" s="153"/>
      <c r="AD13" s="148" t="str">
        <f t="shared" si="0"/>
        <v/>
      </c>
      <c r="AE13" s="149"/>
      <c r="AF13" s="150" t="str">
        <f t="shared" si="1"/>
        <v/>
      </c>
      <c r="AG13" s="149"/>
      <c r="AH13" s="144" t="str">
        <f t="shared" si="2"/>
        <v/>
      </c>
      <c r="AI13" s="151" t="str">
        <f t="shared" si="3"/>
        <v/>
      </c>
      <c r="AJ13" s="152" t="str">
        <f>IFERROR(IF(AND(AD12="Probabilidad",AD13="Probabilidad"),(AJ12-(+AJ12*AI13)),IF(AND(AD12="Impacto",AD13="Probabilidad"),(AJ11-(+AJ11*AI13)),IF(AD13="Impacto",AJ12,""))),"")</f>
        <v/>
      </c>
      <c r="AK13" s="152" t="str">
        <f>IFERROR(IF(AND(AD12="Impacto",AD13="Impacto"),(AK12-(+AK12*AI13)),IF(AND(AD12="Probabilidad",AD13="Impacto"),(AK11-(+AK11*AI13)),IF(AD13="Probabilidad",AK12,""))),"")</f>
        <v/>
      </c>
      <c r="AL13" s="147"/>
      <c r="AM13" s="147"/>
      <c r="AN13" s="147"/>
      <c r="AO13" s="545"/>
      <c r="AP13" s="545"/>
      <c r="AQ13" s="503"/>
      <c r="AR13" s="545"/>
      <c r="AS13" s="545"/>
      <c r="AT13" s="503"/>
      <c r="AU13" s="503"/>
      <c r="AV13" s="503"/>
      <c r="AW13" s="506"/>
      <c r="AX13" s="566"/>
      <c r="AY13" s="555"/>
      <c r="AZ13" s="555"/>
      <c r="BA13" s="555"/>
    </row>
    <row r="14" spans="1:57" s="101" customFormat="1" x14ac:dyDescent="0.25">
      <c r="A14" s="650"/>
      <c r="B14" s="651"/>
      <c r="C14" s="652"/>
      <c r="D14" s="524"/>
      <c r="E14" s="527"/>
      <c r="F14" s="654"/>
      <c r="G14" s="555"/>
      <c r="H14" s="506"/>
      <c r="I14" s="602"/>
      <c r="J14" s="536"/>
      <c r="K14" s="602"/>
      <c r="L14" s="509"/>
      <c r="M14" s="509"/>
      <c r="N14" s="569"/>
      <c r="O14" s="571"/>
      <c r="P14" s="506"/>
      <c r="Q14" s="521"/>
      <c r="R14" s="506"/>
      <c r="S14" s="521"/>
      <c r="T14" s="506"/>
      <c r="U14" s="521"/>
      <c r="V14" s="542"/>
      <c r="W14" s="521"/>
      <c r="X14" s="521"/>
      <c r="Y14" s="539"/>
      <c r="Z14" s="145">
        <v>5</v>
      </c>
      <c r="AA14" s="142"/>
      <c r="AB14" s="149"/>
      <c r="AC14" s="153"/>
      <c r="AD14" s="148" t="str">
        <f t="shared" si="0"/>
        <v/>
      </c>
      <c r="AE14" s="149"/>
      <c r="AF14" s="150" t="str">
        <f t="shared" si="1"/>
        <v/>
      </c>
      <c r="AG14" s="149"/>
      <c r="AH14" s="144" t="str">
        <f t="shared" si="2"/>
        <v/>
      </c>
      <c r="AI14" s="151" t="str">
        <f t="shared" si="3"/>
        <v/>
      </c>
      <c r="AJ14" s="152" t="str">
        <f>IFERROR(IF(AND(AD13="Probabilidad",AD14="Probabilidad"),(AJ13-(+AJ13*AI14)),IF(AND(AD13="Impacto",AD14="Probabilidad"),(AJ12-(+AJ12*AI14)),IF(AD14="Impacto",AJ13,""))),"")</f>
        <v/>
      </c>
      <c r="AK14" s="152" t="str">
        <f>IFERROR(IF(AND(AD13="Impacto",AD14="Impacto"),(AK13-(+AK13*AI14)),IF(AND(AD13="Probabilidad",AD14="Impacto"),(AK12-(+AK12*AI14)),IF(AD14="Probabilidad",AK13,""))),"")</f>
        <v/>
      </c>
      <c r="AL14" s="147"/>
      <c r="AM14" s="147"/>
      <c r="AN14" s="147"/>
      <c r="AO14" s="545"/>
      <c r="AP14" s="545"/>
      <c r="AQ14" s="503"/>
      <c r="AR14" s="545"/>
      <c r="AS14" s="545"/>
      <c r="AT14" s="503"/>
      <c r="AU14" s="503"/>
      <c r="AV14" s="503"/>
      <c r="AW14" s="506"/>
      <c r="AX14" s="566"/>
      <c r="AY14" s="555"/>
      <c r="AZ14" s="555"/>
      <c r="BA14" s="555"/>
    </row>
    <row r="15" spans="1:57" s="101" customFormat="1" ht="36.75" customHeight="1" thickBot="1" x14ac:dyDescent="0.3">
      <c r="A15" s="650"/>
      <c r="B15" s="651"/>
      <c r="C15" s="652"/>
      <c r="D15" s="525"/>
      <c r="E15" s="528"/>
      <c r="F15" s="655"/>
      <c r="G15" s="556"/>
      <c r="H15" s="507"/>
      <c r="I15" s="603"/>
      <c r="J15" s="537"/>
      <c r="K15" s="603"/>
      <c r="L15" s="510"/>
      <c r="M15" s="510"/>
      <c r="N15" s="570"/>
      <c r="O15" s="572"/>
      <c r="P15" s="507"/>
      <c r="Q15" s="522"/>
      <c r="R15" s="507"/>
      <c r="S15" s="522"/>
      <c r="T15" s="507"/>
      <c r="U15" s="522"/>
      <c r="V15" s="543"/>
      <c r="W15" s="522"/>
      <c r="X15" s="522"/>
      <c r="Y15" s="540"/>
      <c r="Z15" s="156">
        <v>6</v>
      </c>
      <c r="AA15" s="157"/>
      <c r="AB15" s="158"/>
      <c r="AC15" s="157"/>
      <c r="AD15" s="159" t="str">
        <f t="shared" si="0"/>
        <v/>
      </c>
      <c r="AE15" s="158"/>
      <c r="AF15" s="160" t="str">
        <f t="shared" si="1"/>
        <v/>
      </c>
      <c r="AG15" s="158"/>
      <c r="AH15" s="155" t="str">
        <f t="shared" si="2"/>
        <v/>
      </c>
      <c r="AI15" s="161" t="str">
        <f t="shared" si="3"/>
        <v/>
      </c>
      <c r="AJ15" s="152" t="str">
        <f>IFERROR(IF(AND(AD14="Probabilidad",AD15="Probabilidad"),(AJ14-(+AJ14*AI15)),IF(AND(AD14="Impacto",AD15="Probabilidad"),(AJ13-(+AJ13*AI15)),IF(AD15="Impacto",AJ14,""))),"")</f>
        <v/>
      </c>
      <c r="AK15" s="152" t="str">
        <f>IFERROR(IF(AND(AD14="Impacto",AD15="Impacto"),(AK14-(+AK14*AI15)),IF(AND(AD14="Probabilidad",AD15="Impacto"),(AK13-(+AK13*AI15)),IF(AD15="Probabilidad",AK14,""))),"")</f>
        <v/>
      </c>
      <c r="AL15" s="162"/>
      <c r="AM15" s="162"/>
      <c r="AN15" s="162"/>
      <c r="AO15" s="546"/>
      <c r="AP15" s="546"/>
      <c r="AQ15" s="504"/>
      <c r="AR15" s="546"/>
      <c r="AS15" s="546"/>
      <c r="AT15" s="504"/>
      <c r="AU15" s="504"/>
      <c r="AV15" s="504"/>
      <c r="AW15" s="507"/>
      <c r="AX15" s="567"/>
      <c r="AY15" s="556"/>
      <c r="AZ15" s="556"/>
      <c r="BA15" s="556"/>
    </row>
    <row r="16" spans="1:57" s="101" customFormat="1" ht="115.5" x14ac:dyDescent="0.25">
      <c r="A16" s="650"/>
      <c r="B16" s="651"/>
      <c r="C16" s="652"/>
      <c r="D16" s="523" t="s">
        <v>729</v>
      </c>
      <c r="E16" s="526" t="s">
        <v>630</v>
      </c>
      <c r="F16" s="529">
        <v>2</v>
      </c>
      <c r="G16" s="508" t="s">
        <v>737</v>
      </c>
      <c r="H16" s="505"/>
      <c r="I16" s="553" t="s">
        <v>738</v>
      </c>
      <c r="J16" s="535" t="s">
        <v>116</v>
      </c>
      <c r="K16" s="601" t="str">
        <f>CONCATENATE(" *",'Identificación RG-RF-RLA-FT'!C33," *",'Identificación RG-RF-RLA-FT'!E33," *",'Identificación RG-RF-RLA-FT'!G33)</f>
        <v xml:space="preserve"> *Falta de control por parte de los líderes de las dependencias sobre los términos de las peticiones, lo que puede ocasionar la extemporaneidad en las respuestas a las mismas * Falta de cumplimiento a los lineamientos establecidos en el Procedimiento de PQRSD y Proposiciones de la entidad *</v>
      </c>
      <c r="L16" s="508"/>
      <c r="M16" s="508"/>
      <c r="N16" s="514" t="s">
        <v>759</v>
      </c>
      <c r="O16" s="514">
        <v>7</v>
      </c>
      <c r="P16" s="505" t="s">
        <v>197</v>
      </c>
      <c r="Q16" s="520">
        <f>IF(P16="Muy Alta",100%,IF(P16="Alta",80%,IF(P16="Media",60%,IF(P16="Baja",40%,IF(P16="Muy Baja",20%,"")))))</f>
        <v>0.6</v>
      </c>
      <c r="R16" s="505" t="s">
        <v>224</v>
      </c>
      <c r="S16" s="520">
        <f>IF(R16="Catastrófico",100%,IF(R16="Mayor",80%,IF(R16="Moderado",60%,IF(R16="Menor",40%,IF(R16="Leve",20%,"")))))</f>
        <v>0.2</v>
      </c>
      <c r="T16" s="505" t="s">
        <v>56</v>
      </c>
      <c r="U16" s="520">
        <f>IF(T16="Catastrófico",100%,IF(T16="Mayor",80%,IF(T16="Moderado",60%,IF(T16="Menor",40%,IF(T16="Leve",20%,"")))))</f>
        <v>0.6</v>
      </c>
      <c r="V16" s="541" t="str">
        <f>IF(W16=100%,"Catastrófico",IF(W16=80%,"Mayor",IF(W16=60%,"Moderado",IF(W16=40%,"Menor",IF(W16=20%,"Leve","")))))</f>
        <v>Moderado</v>
      </c>
      <c r="W16" s="520">
        <f>IF(AND(S16="",U16=""),"",MAX(S16,U16))</f>
        <v>0.6</v>
      </c>
      <c r="X16" s="520" t="str">
        <f>CONCATENATE(P16,V16)</f>
        <v>MediaModerado</v>
      </c>
      <c r="Y16" s="502" t="str">
        <f>IF(X16="Muy AltaLeve","Alto",IF(X16="Muy AltaMenor","Alto",IF(X16="Muy AltaModerado","Alto",IF(X16="Muy AltaMayor","Alto",IF(X16="Muy AltaCatastrófico","Extremo",IF(X16="AltaLeve","Moderado",IF(X16="AltaMenor","Moderado",IF(X16="AltaModerado","Alto",IF(X16="AltaMayor","Alto",IF(X16="AltaCatastrófico","Extremo",IF(X16="MediaLeve","Moderado",IF(X16="MediaMenor","Moderado",IF(X16="MediaModerado","Moderado",IF(X16="MediaMayor","Alto",IF(X16="MediaCatastrófico","Extremo",IF(X16="BajaLeve","Bajo",IF(X16="BajaMenor","Moderado",IF(X16="BajaModerado","Moderado",IF(X16="BajaMayor","Alto",IF(X16="BajaCatastrófico","Extremo",IF(X16="Muy BajaLeve","Bajo",IF(X16="Muy BajaMenor","Bajo",IF(X16="Muy BajaModerado","Moderado",IF(X16="Muy BajaMayor","Alto",IF(X16="Muy BajaCatastrófico","Extremo","")))))))))))))))))))))))))</f>
        <v>Moderado</v>
      </c>
      <c r="Z16" s="135">
        <v>1</v>
      </c>
      <c r="AA16" s="408" t="s">
        <v>739</v>
      </c>
      <c r="AB16" s="136" t="s">
        <v>735</v>
      </c>
      <c r="AC16" s="409" t="s">
        <v>740</v>
      </c>
      <c r="AD16" s="137" t="s">
        <v>215</v>
      </c>
      <c r="AE16" s="136" t="s">
        <v>199</v>
      </c>
      <c r="AF16" s="134">
        <f t="shared" si="1"/>
        <v>0.25</v>
      </c>
      <c r="AG16" s="136" t="s">
        <v>239</v>
      </c>
      <c r="AH16" s="134">
        <f t="shared" si="2"/>
        <v>0.15</v>
      </c>
      <c r="AI16" s="138">
        <f t="shared" si="3"/>
        <v>0.4</v>
      </c>
      <c r="AJ16" s="139">
        <f>IFERROR(IF(AD16="Probabilidad",(Q16-(+Q16*AI16)),IF(AD16="Impacto",Q16,"")),"")</f>
        <v>0.36</v>
      </c>
      <c r="AK16" s="139">
        <f>IFERROR(IF(AD16="Impacto",(W16-(+W16*AI16)),IF(AD16="Probabilidad",W16,"")),"")</f>
        <v>0.6</v>
      </c>
      <c r="AL16" s="140" t="s">
        <v>201</v>
      </c>
      <c r="AM16" s="140" t="s">
        <v>202</v>
      </c>
      <c r="AN16" s="140" t="s">
        <v>248</v>
      </c>
      <c r="AO16" s="544">
        <f>Q16</f>
        <v>0.6</v>
      </c>
      <c r="AP16" s="544">
        <f>IF(AJ16="","",MIN(AJ16:AJ21))</f>
        <v>0.36</v>
      </c>
      <c r="AQ16" s="502" t="str">
        <f>IFERROR(IF(AP16="","",IF(AP16&lt;=0.2,"Muy Baja",IF(AP16&lt;=0.4,"Baja",IF(AP16&lt;=0.6,"Media",IF(AP16&lt;=0.8,"Alta","Muy Alta"))))),"")</f>
        <v>Baja</v>
      </c>
      <c r="AR16" s="544">
        <f>W16</f>
        <v>0.6</v>
      </c>
      <c r="AS16" s="544">
        <f>IF(AK16="","",MIN(AK16:AK21))</f>
        <v>0.6</v>
      </c>
      <c r="AT16" s="502" t="str">
        <f>IFERROR(IF(AS16="","",IF(AS16&lt;=0.2,"Leve",IF(AS16&lt;=0.4,"Menor",IF(AS16&lt;=0.6,"Moderado",IF(AS16&lt;=0.8,"Mayor","Catastrófico"))))),"")</f>
        <v>Moderado</v>
      </c>
      <c r="AU16" s="502" t="str">
        <f>Y16</f>
        <v>Moderado</v>
      </c>
      <c r="AV16" s="502" t="str">
        <f>IFERROR(IF(OR(AND(AQ16="Muy Baja",AT16="Leve"),AND(AQ16="Muy Baja",AT16="Menor"),AND(AQ16="Baja",AT16="Leve")),"Bajo",IF(OR(AND(AQ16="Muy baja",AT16="Moderado"),AND(AQ16="Baja",AT16="Menor"),AND(AQ16="Baja",AT16="Moderado"),AND(AQ16="Media",AT16="Leve"),AND(AQ16="Media",AT16="Menor"),AND(AQ16="Media",AT16="Moderado"),AND(AQ16="Alta",AT16="Leve"),AND(AQ16="Alta",AT16="Menor")),"Moderado",IF(OR(AND(AQ16="Muy Baja",AT16="Mayor"),AND(AQ16="Baja",AT16="Mayor"),AND(AQ16="Media",AT16="Mayor"),AND(AQ16="Alta",AT16="Moderado"),AND(AQ16="Alta",AT16="Mayor"),AND(AQ16="Muy Alta",AT16="Leve"),AND(AQ16="Muy Alta",AT16="Menor"),AND(AQ16="Muy Alta",AT16="Moderado"),AND(AQ16="Muy Alta",AT16="Mayor")),"Alto",IF(OR(AND(AQ16="Muy Baja",AT16="Catastrófico"),AND(AQ16="Baja",AT16="Catastrófico"),AND(AQ16="Media",AT16="Catastrófico"),AND(AQ16="Alta",AT16="Catastrófico"),AND(AQ16="Muy Alta",AT16="Catastrófico")),"Extremo","")))),"")</f>
        <v>Moderado</v>
      </c>
      <c r="AW16" s="505" t="s">
        <v>760</v>
      </c>
      <c r="AX16" s="557" t="s">
        <v>761</v>
      </c>
      <c r="AY16" s="514" t="s">
        <v>736</v>
      </c>
      <c r="AZ16" s="554">
        <v>45807</v>
      </c>
      <c r="BA16" s="554">
        <v>45991</v>
      </c>
    </row>
    <row r="17" spans="1:53" s="101" customFormat="1" x14ac:dyDescent="0.25">
      <c r="A17" s="650"/>
      <c r="B17" s="651"/>
      <c r="C17" s="652"/>
      <c r="D17" s="524"/>
      <c r="E17" s="527"/>
      <c r="F17" s="654"/>
      <c r="G17" s="640"/>
      <c r="H17" s="506"/>
      <c r="I17" s="545"/>
      <c r="J17" s="536"/>
      <c r="K17" s="602"/>
      <c r="L17" s="509"/>
      <c r="M17" s="509"/>
      <c r="N17" s="555"/>
      <c r="O17" s="555"/>
      <c r="P17" s="506"/>
      <c r="Q17" s="521"/>
      <c r="R17" s="506"/>
      <c r="S17" s="521"/>
      <c r="T17" s="506"/>
      <c r="U17" s="521"/>
      <c r="V17" s="542"/>
      <c r="W17" s="521"/>
      <c r="X17" s="521"/>
      <c r="Y17" s="503"/>
      <c r="Z17" s="145">
        <v>2</v>
      </c>
      <c r="AA17" s="153"/>
      <c r="AB17" s="149"/>
      <c r="AC17" s="153"/>
      <c r="AD17" s="164" t="str">
        <f>IF(OR(AE17="Preventivo",AE17="Detectivo"),"Probabilidad",IF(AE17="Correctivo","Impacto",""))</f>
        <v/>
      </c>
      <c r="AE17" s="147"/>
      <c r="AF17" s="150" t="str">
        <f t="shared" si="1"/>
        <v/>
      </c>
      <c r="AG17" s="147"/>
      <c r="AH17" s="144" t="str">
        <f t="shared" si="2"/>
        <v/>
      </c>
      <c r="AI17" s="151" t="str">
        <f t="shared" si="3"/>
        <v/>
      </c>
      <c r="AJ17" s="165" t="str">
        <f>IFERROR(IF(AND(AD16="Probabilidad",AD17="Probabilidad"),(AJ16-(+AJ16*AI17)),IF(AD17="Probabilidad",(Q16-(+Q16*AI17)),IF(AD17="Impacto",AJ16,""))),"")</f>
        <v/>
      </c>
      <c r="AK17" s="165" t="str">
        <f>IFERROR(IF(AND(AD16="Impacto",AD17="Impacto"),(AK16-(+AK16*AI17)),IF(AD17="Impacto",(W16-(+W16*AI17)),IF(AD17="Probabilidad",AK16,""))),"")</f>
        <v/>
      </c>
      <c r="AL17" s="147"/>
      <c r="AM17" s="147"/>
      <c r="AN17" s="147"/>
      <c r="AO17" s="545"/>
      <c r="AP17" s="545"/>
      <c r="AQ17" s="503"/>
      <c r="AR17" s="545"/>
      <c r="AS17" s="545"/>
      <c r="AT17" s="503"/>
      <c r="AU17" s="503"/>
      <c r="AV17" s="503"/>
      <c r="AW17" s="506"/>
      <c r="AX17" s="558"/>
      <c r="AY17" s="555"/>
      <c r="AZ17" s="555"/>
      <c r="BA17" s="555"/>
    </row>
    <row r="18" spans="1:53" s="101" customFormat="1" x14ac:dyDescent="0.25">
      <c r="A18" s="650"/>
      <c r="B18" s="651"/>
      <c r="C18" s="652"/>
      <c r="D18" s="524"/>
      <c r="E18" s="527"/>
      <c r="F18" s="654"/>
      <c r="G18" s="640"/>
      <c r="H18" s="506"/>
      <c r="I18" s="545"/>
      <c r="J18" s="536"/>
      <c r="K18" s="602"/>
      <c r="L18" s="509"/>
      <c r="M18" s="509"/>
      <c r="N18" s="555"/>
      <c r="O18" s="555"/>
      <c r="P18" s="506"/>
      <c r="Q18" s="521"/>
      <c r="R18" s="506"/>
      <c r="S18" s="521"/>
      <c r="T18" s="506"/>
      <c r="U18" s="521"/>
      <c r="V18" s="542"/>
      <c r="W18" s="521"/>
      <c r="X18" s="521"/>
      <c r="Y18" s="503"/>
      <c r="Z18" s="145">
        <v>3</v>
      </c>
      <c r="AA18" s="153"/>
      <c r="AB18" s="149"/>
      <c r="AC18" s="153"/>
      <c r="AD18" s="148" t="str">
        <f>IF(OR(AE18="Preventivo",AE18="Detectivo"),"Probabilidad",IF(AE18="Correctivo","Impacto",""))</f>
        <v/>
      </c>
      <c r="AE18" s="149"/>
      <c r="AF18" s="150" t="str">
        <f t="shared" si="1"/>
        <v/>
      </c>
      <c r="AG18" s="149"/>
      <c r="AH18" s="144" t="str">
        <f t="shared" si="2"/>
        <v/>
      </c>
      <c r="AI18" s="151" t="str">
        <f t="shared" si="3"/>
        <v/>
      </c>
      <c r="AJ18" s="152" t="str">
        <f>IFERROR(IF(AND(AD17="Probabilidad",AD18="Probabilidad"),(AJ17-(+AJ17*AI18)),IF(AND(AD17="Impacto",AD18="Probabilidad"),(AJ16-(+AJ16*AI18)),IF(AD18="Impacto",AJ17,""))),"")</f>
        <v/>
      </c>
      <c r="AK18" s="152" t="str">
        <f>IFERROR(IF(AND(AD17="Impacto",AD18="Impacto"),(AK17-(+AK17*AI18)),IF(AND(AD17="Probabilidad",AD18="Impacto"),(AK16-(+AK16*AI18)),IF(AD18="Probabilidad",AK17,""))),"")</f>
        <v/>
      </c>
      <c r="AL18" s="147"/>
      <c r="AM18" s="147"/>
      <c r="AN18" s="147"/>
      <c r="AO18" s="545"/>
      <c r="AP18" s="545"/>
      <c r="AQ18" s="503"/>
      <c r="AR18" s="545"/>
      <c r="AS18" s="545"/>
      <c r="AT18" s="503"/>
      <c r="AU18" s="503"/>
      <c r="AV18" s="503"/>
      <c r="AW18" s="506"/>
      <c r="AX18" s="558"/>
      <c r="AY18" s="555"/>
      <c r="AZ18" s="555"/>
      <c r="BA18" s="555"/>
    </row>
    <row r="19" spans="1:53" s="101" customFormat="1" x14ac:dyDescent="0.25">
      <c r="A19" s="650"/>
      <c r="B19" s="651"/>
      <c r="C19" s="652"/>
      <c r="D19" s="524"/>
      <c r="E19" s="527"/>
      <c r="F19" s="654"/>
      <c r="G19" s="640"/>
      <c r="H19" s="506"/>
      <c r="I19" s="545"/>
      <c r="J19" s="536"/>
      <c r="K19" s="602"/>
      <c r="L19" s="509"/>
      <c r="M19" s="509"/>
      <c r="N19" s="555"/>
      <c r="O19" s="555"/>
      <c r="P19" s="506"/>
      <c r="Q19" s="521"/>
      <c r="R19" s="506"/>
      <c r="S19" s="521"/>
      <c r="T19" s="506"/>
      <c r="U19" s="521"/>
      <c r="V19" s="542"/>
      <c r="W19" s="521"/>
      <c r="X19" s="521"/>
      <c r="Y19" s="503"/>
      <c r="Z19" s="145">
        <v>4</v>
      </c>
      <c r="AA19" s="143"/>
      <c r="AB19" s="166"/>
      <c r="AC19" s="143"/>
      <c r="AD19" s="148" t="str">
        <f t="shared" si="0"/>
        <v/>
      </c>
      <c r="AE19" s="166"/>
      <c r="AF19" s="150" t="str">
        <f t="shared" si="1"/>
        <v/>
      </c>
      <c r="AG19" s="166"/>
      <c r="AH19" s="144" t="str">
        <f t="shared" si="2"/>
        <v/>
      </c>
      <c r="AI19" s="151" t="str">
        <f t="shared" si="3"/>
        <v/>
      </c>
      <c r="AJ19" s="152" t="str">
        <f>IFERROR(IF(AND(AD18="Probabilidad",AD19="Probabilidad"),(AJ18-(+AJ18*AI19)),IF(AND(AD18="Impacto",AD19="Probabilidad"),(AJ17-(+AJ17*AI19)),IF(AD19="Impacto",AJ18,""))),"")</f>
        <v/>
      </c>
      <c r="AK19" s="152" t="str">
        <f>IFERROR(IF(AND(AD18="Impacto",AD19="Impacto"),(AK18-(+AK18*AI19)),IF(AND(AD18="Probabilidad",AD19="Impacto"),(AK17-(+AK17*AI19)),IF(AD19="Probabilidad",AK18,""))),"")</f>
        <v/>
      </c>
      <c r="AL19" s="167"/>
      <c r="AM19" s="167"/>
      <c r="AN19" s="167"/>
      <c r="AO19" s="545"/>
      <c r="AP19" s="545"/>
      <c r="AQ19" s="503"/>
      <c r="AR19" s="545"/>
      <c r="AS19" s="545"/>
      <c r="AT19" s="503"/>
      <c r="AU19" s="503"/>
      <c r="AV19" s="503"/>
      <c r="AW19" s="506"/>
      <c r="AX19" s="558"/>
      <c r="AY19" s="555"/>
      <c r="AZ19" s="555"/>
      <c r="BA19" s="555"/>
    </row>
    <row r="20" spans="1:53" s="101" customFormat="1" x14ac:dyDescent="0.25">
      <c r="A20" s="650"/>
      <c r="B20" s="651"/>
      <c r="C20" s="652"/>
      <c r="D20" s="524"/>
      <c r="E20" s="527"/>
      <c r="F20" s="654"/>
      <c r="G20" s="640"/>
      <c r="H20" s="506"/>
      <c r="I20" s="545"/>
      <c r="J20" s="536"/>
      <c r="K20" s="602"/>
      <c r="L20" s="509"/>
      <c r="M20" s="509"/>
      <c r="N20" s="555"/>
      <c r="O20" s="555"/>
      <c r="P20" s="506"/>
      <c r="Q20" s="521"/>
      <c r="R20" s="506"/>
      <c r="S20" s="521"/>
      <c r="T20" s="506"/>
      <c r="U20" s="521"/>
      <c r="V20" s="542"/>
      <c r="W20" s="521"/>
      <c r="X20" s="521"/>
      <c r="Y20" s="503"/>
      <c r="Z20" s="145">
        <v>5</v>
      </c>
      <c r="AA20" s="168"/>
      <c r="AB20" s="166"/>
      <c r="AC20" s="143"/>
      <c r="AD20" s="148" t="str">
        <f t="shared" si="0"/>
        <v/>
      </c>
      <c r="AE20" s="166"/>
      <c r="AF20" s="150" t="str">
        <f t="shared" si="1"/>
        <v/>
      </c>
      <c r="AG20" s="166"/>
      <c r="AH20" s="144" t="str">
        <f t="shared" si="2"/>
        <v/>
      </c>
      <c r="AI20" s="151" t="str">
        <f t="shared" si="3"/>
        <v/>
      </c>
      <c r="AJ20" s="152" t="str">
        <f>IFERROR(IF(AND(AD19="Probabilidad",AD20="Probabilidad"),(AJ19-(+AJ19*AI20)),IF(AND(AD19="Impacto",AD20="Probabilidad"),(AJ18-(+AJ18*AI20)),IF(AD20="Impacto",AJ19,""))),"")</f>
        <v/>
      </c>
      <c r="AK20" s="152" t="str">
        <f>IFERROR(IF(AND(AD19="Impacto",AD20="Impacto"),(AK19-(+AK19*AI20)),IF(AND(AD19="Probabilidad",AD20="Impacto"),(AK18-(+AK18*AI20)),IF(AD20="Probabilidad",AK19,""))),"")</f>
        <v/>
      </c>
      <c r="AL20" s="167"/>
      <c r="AM20" s="167"/>
      <c r="AN20" s="167"/>
      <c r="AO20" s="545"/>
      <c r="AP20" s="545"/>
      <c r="AQ20" s="503"/>
      <c r="AR20" s="545"/>
      <c r="AS20" s="545"/>
      <c r="AT20" s="503"/>
      <c r="AU20" s="503"/>
      <c r="AV20" s="503"/>
      <c r="AW20" s="506"/>
      <c r="AX20" s="558"/>
      <c r="AY20" s="555"/>
      <c r="AZ20" s="555"/>
      <c r="BA20" s="555"/>
    </row>
    <row r="21" spans="1:53" s="101" customFormat="1" ht="17.25" thickBot="1" x14ac:dyDescent="0.3">
      <c r="A21" s="650"/>
      <c r="B21" s="651"/>
      <c r="C21" s="652"/>
      <c r="D21" s="525"/>
      <c r="E21" s="528"/>
      <c r="F21" s="655"/>
      <c r="G21" s="641"/>
      <c r="H21" s="507"/>
      <c r="I21" s="546"/>
      <c r="J21" s="537"/>
      <c r="K21" s="603"/>
      <c r="L21" s="510"/>
      <c r="M21" s="510"/>
      <c r="N21" s="556"/>
      <c r="O21" s="556"/>
      <c r="P21" s="507"/>
      <c r="Q21" s="522"/>
      <c r="R21" s="507"/>
      <c r="S21" s="522"/>
      <c r="T21" s="507"/>
      <c r="U21" s="522"/>
      <c r="V21" s="543"/>
      <c r="W21" s="522"/>
      <c r="X21" s="522"/>
      <c r="Y21" s="504"/>
      <c r="Z21" s="156">
        <v>6</v>
      </c>
      <c r="AA21" s="154"/>
      <c r="AB21" s="169"/>
      <c r="AC21" s="154"/>
      <c r="AD21" s="170" t="str">
        <f t="shared" si="0"/>
        <v/>
      </c>
      <c r="AE21" s="169"/>
      <c r="AF21" s="160" t="str">
        <f t="shared" si="1"/>
        <v/>
      </c>
      <c r="AG21" s="169"/>
      <c r="AH21" s="155" t="str">
        <f t="shared" si="2"/>
        <v/>
      </c>
      <c r="AI21" s="161" t="str">
        <f t="shared" si="3"/>
        <v/>
      </c>
      <c r="AJ21" s="152" t="str">
        <f>IFERROR(IF(AND(AD20="Probabilidad",AD21="Probabilidad"),(AJ20-(+AJ20*AI21)),IF(AND(AD20="Impacto",AD21="Probabilidad"),(AJ19-(+AJ19*AI21)),IF(AD21="Impacto",AJ20,""))),"")</f>
        <v/>
      </c>
      <c r="AK21" s="152" t="str">
        <f>IFERROR(IF(AND(AD20="Impacto",AD21="Impacto"),(AK20-(+AK20*AI21)),IF(AND(AD20="Probabilidad",AD21="Impacto"),(AK19-(+AK19*AI21)),IF(AD21="Probabilidad",AK20,""))),"")</f>
        <v/>
      </c>
      <c r="AL21" s="171"/>
      <c r="AM21" s="171"/>
      <c r="AN21" s="171"/>
      <c r="AO21" s="546"/>
      <c r="AP21" s="546"/>
      <c r="AQ21" s="504"/>
      <c r="AR21" s="546"/>
      <c r="AS21" s="546"/>
      <c r="AT21" s="504"/>
      <c r="AU21" s="504"/>
      <c r="AV21" s="504"/>
      <c r="AW21" s="507"/>
      <c r="AX21" s="559"/>
      <c r="AY21" s="556"/>
      <c r="AZ21" s="556"/>
      <c r="BA21" s="556"/>
    </row>
    <row r="22" spans="1:53" s="101" customFormat="1" hidden="1" x14ac:dyDescent="0.25">
      <c r="A22" s="650"/>
      <c r="B22" s="651"/>
      <c r="C22" s="652"/>
      <c r="D22" s="523"/>
      <c r="E22" s="526"/>
      <c r="F22" s="529"/>
      <c r="G22" s="508"/>
      <c r="H22" s="505"/>
      <c r="I22" s="553"/>
      <c r="J22" s="535"/>
      <c r="K22" s="601" t="str">
        <f>CONCATENATE(" *",'Identificación RG-RF-RLA-FT'!C51," *",'Identificación RG-RF-RLA-FT'!E51," *",'Identificación RG-RF-RLA-FT'!G51)</f>
        <v xml:space="preserve"> * * *</v>
      </c>
      <c r="L22" s="508"/>
      <c r="M22" s="508"/>
      <c r="N22" s="514"/>
      <c r="O22" s="517"/>
      <c r="P22" s="505"/>
      <c r="Q22" s="520" t="str">
        <f>IF(P22="Muy Alta",100%,IF(P22="Alta",80%,IF(P22="Media",60%,IF(P22="Baja",40%,IF(P22="Muy Baja",20%,"")))))</f>
        <v/>
      </c>
      <c r="R22" s="505"/>
      <c r="S22" s="520" t="str">
        <f>IF(R22="Catastrófico",100%,IF(R22="Mayor",80%,IF(R22="Moderado",60%,IF(R22="Menor",40%,IF(R22="Leve",20%,"")))))</f>
        <v/>
      </c>
      <c r="T22" s="505"/>
      <c r="U22" s="520" t="str">
        <f>IF(T22="Catastrófico",100%,IF(T22="Mayor",80%,IF(T22="Moderado",60%,IF(T22="Menor",40%,IF(T22="Leve",20%,"")))))</f>
        <v/>
      </c>
      <c r="V22" s="541" t="str">
        <f>IF(W22=100%,"Catastrófico",IF(W22=80%,"Mayor",IF(W22=60%,"Moderado",IF(W22=40%,"Menor",IF(W22=20%,"Leve","")))))</f>
        <v/>
      </c>
      <c r="W22" s="520" t="str">
        <f>IF(AND(S22="",U22=""),"",MAX(S22,U22))</f>
        <v/>
      </c>
      <c r="X22" s="520" t="str">
        <f>CONCATENATE(P22,V22)</f>
        <v/>
      </c>
      <c r="Y22" s="502" t="str">
        <f>IF(X22="Muy AltaLeve","Alto",IF(X22="Muy AltaMenor","Alto",IF(X22="Muy AltaModerado","Alto",IF(X22="Muy AltaMayor","Alto",IF(X22="Muy AltaCatastrófico","Extremo",IF(X22="AltaLeve","Moderado",IF(X22="AltaMenor","Moderado",IF(X22="AltaModerado","Alto",IF(X22="AltaMayor","Alto",IF(X22="AltaCatastrófico","Extremo",IF(X22="MediaLeve","Moderado",IF(X22="MediaMenor","Moderado",IF(X22="MediaModerado","Moderado",IF(X22="MediaMayor","Alto",IF(X22="MediaCatastrófico","Extremo",IF(X22="BajaLeve","Bajo",IF(X22="BajaMenor","Moderado",IF(X22="BajaModerado","Moderado",IF(X22="BajaMayor","Alto",IF(X22="BajaCatastrófico","Extremo",IF(X22="Muy BajaLeve","Bajo",IF(X22="Muy BajaMenor","Bajo",IF(X22="Muy BajaModerado","Moderado",IF(X22="Muy BajaMayor","Alto",IF(X22="Muy BajaCatastrófico","Extremo","")))))))))))))))))))))))))</f>
        <v/>
      </c>
      <c r="Z22" s="135">
        <v>1</v>
      </c>
      <c r="AA22" s="153"/>
      <c r="AB22" s="136"/>
      <c r="AC22" s="142"/>
      <c r="AD22" s="137" t="str">
        <f t="shared" si="0"/>
        <v/>
      </c>
      <c r="AE22" s="136"/>
      <c r="AF22" s="134" t="str">
        <f t="shared" si="1"/>
        <v/>
      </c>
      <c r="AG22" s="136"/>
      <c r="AH22" s="134" t="str">
        <f t="shared" si="2"/>
        <v/>
      </c>
      <c r="AI22" s="138" t="str">
        <f t="shared" si="3"/>
        <v/>
      </c>
      <c r="AJ22" s="139" t="str">
        <f>IFERROR(IF(AD22="Probabilidad",(Q22-(+Q22*AI22)),IF(AD22="Impacto",Q22,"")),"")</f>
        <v/>
      </c>
      <c r="AK22" s="139" t="str">
        <f>IFERROR(IF(AD22="Impacto",(W22-(+W22*AI22)),IF(AD22="Probabilidad",W22,"")),"")</f>
        <v/>
      </c>
      <c r="AL22" s="140"/>
      <c r="AM22" s="140"/>
      <c r="AN22" s="140"/>
      <c r="AO22" s="544" t="str">
        <f>Q22</f>
        <v/>
      </c>
      <c r="AP22" s="544" t="str">
        <f>IF(AJ22="","",MIN(AJ22:AJ27))</f>
        <v/>
      </c>
      <c r="AQ22" s="502" t="str">
        <f>IFERROR(IF(AP22="","",IF(AP22&lt;=0.2,"Muy Baja",IF(AP22&lt;=0.4,"Baja",IF(AP22&lt;=0.6,"Media",IF(AP22&lt;=0.8,"Alta","Muy Alta"))))),"")</f>
        <v/>
      </c>
      <c r="AR22" s="544" t="str">
        <f>W22</f>
        <v/>
      </c>
      <c r="AS22" s="544" t="str">
        <f>IF(AK22="","",MIN(AK22:AK27))</f>
        <v/>
      </c>
      <c r="AT22" s="502" t="str">
        <f>IFERROR(IF(AS22="","",IF(AS22&lt;=0.2,"Leve",IF(AS22&lt;=0.4,"Menor",IF(AS22&lt;=0.6,"Moderado",IF(AS22&lt;=0.8,"Mayor","Catastrófico"))))),"")</f>
        <v/>
      </c>
      <c r="AU22" s="502" t="str">
        <f>Y22</f>
        <v/>
      </c>
      <c r="AV22" s="502" t="str">
        <f>IFERROR(IF(OR(AND(AQ22="Muy Baja",AT22="Leve"),AND(AQ22="Muy Baja",AT22="Menor"),AND(AQ22="Baja",AT22="Leve")),"Bajo",IF(OR(AND(AQ22="Muy baja",AT22="Moderado"),AND(AQ22="Baja",AT22="Menor"),AND(AQ22="Baja",AT22="Moderado"),AND(AQ22="Media",AT22="Leve"),AND(AQ22="Media",AT22="Menor"),AND(AQ22="Media",AT22="Moderado"),AND(AQ22="Alta",AT22="Leve"),AND(AQ22="Alta",AT22="Menor")),"Moderado",IF(OR(AND(AQ22="Muy Baja",AT22="Mayor"),AND(AQ22="Baja",AT22="Mayor"),AND(AQ22="Media",AT22="Mayor"),AND(AQ22="Alta",AT22="Moderado"),AND(AQ22="Alta",AT22="Mayor"),AND(AQ22="Muy Alta",AT22="Leve"),AND(AQ22="Muy Alta",AT22="Menor"),AND(AQ22="Muy Alta",AT22="Moderado"),AND(AQ22="Muy Alta",AT22="Mayor")),"Alto",IF(OR(AND(AQ22="Muy Baja",AT22="Catastrófico"),AND(AQ22="Baja",AT22="Catastrófico"),AND(AQ22="Media",AT22="Catastrófico"),AND(AQ22="Alta",AT22="Catastrófico"),AND(AQ22="Muy Alta",AT22="Catastrófico")),"Extremo","")))),"")</f>
        <v/>
      </c>
      <c r="AW22" s="505"/>
      <c r="AX22" s="598"/>
      <c r="AY22" s="508"/>
      <c r="AZ22" s="511"/>
      <c r="BA22" s="511"/>
    </row>
    <row r="23" spans="1:53" s="101" customFormat="1" hidden="1" x14ac:dyDescent="0.25">
      <c r="A23" s="650"/>
      <c r="B23" s="651"/>
      <c r="C23" s="652"/>
      <c r="D23" s="524"/>
      <c r="E23" s="527"/>
      <c r="F23" s="530"/>
      <c r="G23" s="640"/>
      <c r="H23" s="506"/>
      <c r="I23" s="545"/>
      <c r="J23" s="536"/>
      <c r="K23" s="602"/>
      <c r="L23" s="509"/>
      <c r="M23" s="509"/>
      <c r="N23" s="555"/>
      <c r="O23" s="571"/>
      <c r="P23" s="506"/>
      <c r="Q23" s="521"/>
      <c r="R23" s="506"/>
      <c r="S23" s="521"/>
      <c r="T23" s="506"/>
      <c r="U23" s="521"/>
      <c r="V23" s="542"/>
      <c r="W23" s="521"/>
      <c r="X23" s="521"/>
      <c r="Y23" s="503"/>
      <c r="Z23" s="145">
        <v>2</v>
      </c>
      <c r="AA23" s="172"/>
      <c r="AB23" s="173"/>
      <c r="AC23" s="174"/>
      <c r="AD23" s="148" t="str">
        <f t="shared" si="0"/>
        <v/>
      </c>
      <c r="AE23" s="173"/>
      <c r="AF23" s="150" t="str">
        <f t="shared" si="1"/>
        <v/>
      </c>
      <c r="AG23" s="173"/>
      <c r="AH23" s="144" t="str">
        <f t="shared" si="2"/>
        <v/>
      </c>
      <c r="AI23" s="151" t="str">
        <f t="shared" si="3"/>
        <v/>
      </c>
      <c r="AJ23" s="152" t="str">
        <f>IFERROR(IF(AND(AD22="Probabilidad",AD23="Probabilidad"),(AJ22-(+AJ22*AI23)),IF(AD23="Probabilidad",(Q22-(+Q22*AI23)),IF(AD23="Impacto",AJ22,""))),"")</f>
        <v/>
      </c>
      <c r="AK23" s="152" t="str">
        <f>IFERROR(IF(AND(AD22="Impacto",AD23="Impacto"),(AK22-(+AK22*AI23)),IF(AD23="Impacto",(W22-(+W22*AI23)),IF(AD23="Probabilidad",AK22,""))),"")</f>
        <v/>
      </c>
      <c r="AL23" s="175"/>
      <c r="AM23" s="175"/>
      <c r="AN23" s="175"/>
      <c r="AO23" s="545"/>
      <c r="AP23" s="545"/>
      <c r="AQ23" s="503"/>
      <c r="AR23" s="545"/>
      <c r="AS23" s="545"/>
      <c r="AT23" s="503"/>
      <c r="AU23" s="503"/>
      <c r="AV23" s="503"/>
      <c r="AW23" s="506"/>
      <c r="AX23" s="599"/>
      <c r="AY23" s="509"/>
      <c r="AZ23" s="512"/>
      <c r="BA23" s="512"/>
    </row>
    <row r="24" spans="1:53" s="101" customFormat="1" hidden="1" x14ac:dyDescent="0.25">
      <c r="A24" s="650"/>
      <c r="B24" s="651"/>
      <c r="C24" s="652"/>
      <c r="D24" s="524"/>
      <c r="E24" s="527"/>
      <c r="F24" s="530"/>
      <c r="G24" s="640"/>
      <c r="H24" s="506"/>
      <c r="I24" s="545"/>
      <c r="J24" s="536"/>
      <c r="K24" s="602"/>
      <c r="L24" s="509"/>
      <c r="M24" s="509"/>
      <c r="N24" s="555"/>
      <c r="O24" s="571"/>
      <c r="P24" s="506"/>
      <c r="Q24" s="521"/>
      <c r="R24" s="506"/>
      <c r="S24" s="521"/>
      <c r="T24" s="506"/>
      <c r="U24" s="521"/>
      <c r="V24" s="542"/>
      <c r="W24" s="521"/>
      <c r="X24" s="521"/>
      <c r="Y24" s="503"/>
      <c r="Z24" s="145">
        <v>3</v>
      </c>
      <c r="AA24" s="172"/>
      <c r="AB24" s="173"/>
      <c r="AC24" s="174"/>
      <c r="AD24" s="148" t="str">
        <f t="shared" si="0"/>
        <v/>
      </c>
      <c r="AE24" s="173"/>
      <c r="AF24" s="150" t="str">
        <f t="shared" si="1"/>
        <v/>
      </c>
      <c r="AG24" s="173"/>
      <c r="AH24" s="144" t="str">
        <f t="shared" si="2"/>
        <v/>
      </c>
      <c r="AI24" s="151" t="str">
        <f t="shared" si="3"/>
        <v/>
      </c>
      <c r="AJ24" s="152" t="str">
        <f>IFERROR(IF(AND(AD23="Probabilidad",AD24="Probabilidad"),(AJ23-(+AJ23*AI24)),IF(AND(AD23="Impacto",AD24="Probabilidad"),(AJ22-(+AJ22*AI24)),IF(AD24="Impacto",AJ23,""))),"")</f>
        <v/>
      </c>
      <c r="AK24" s="152" t="str">
        <f>IFERROR(IF(AND(AD23="Impacto",AD24="Impacto"),(AK23-(+AK23*AI24)),IF(AND(AD23="Probabilidad",AD24="Impacto"),(AK22-(+AK22*AI24)),IF(AD24="Probabilidad",AK23,""))),"")</f>
        <v/>
      </c>
      <c r="AL24" s="175"/>
      <c r="AM24" s="175"/>
      <c r="AN24" s="175"/>
      <c r="AO24" s="545"/>
      <c r="AP24" s="545"/>
      <c r="AQ24" s="503"/>
      <c r="AR24" s="545"/>
      <c r="AS24" s="545"/>
      <c r="AT24" s="503"/>
      <c r="AU24" s="503"/>
      <c r="AV24" s="503"/>
      <c r="AW24" s="506"/>
      <c r="AX24" s="599"/>
      <c r="AY24" s="509"/>
      <c r="AZ24" s="512"/>
      <c r="BA24" s="512"/>
    </row>
    <row r="25" spans="1:53" s="101" customFormat="1" hidden="1" x14ac:dyDescent="0.25">
      <c r="A25" s="650"/>
      <c r="B25" s="651"/>
      <c r="C25" s="652"/>
      <c r="D25" s="524"/>
      <c r="E25" s="527"/>
      <c r="F25" s="530"/>
      <c r="G25" s="640"/>
      <c r="H25" s="506"/>
      <c r="I25" s="545"/>
      <c r="J25" s="536"/>
      <c r="K25" s="602"/>
      <c r="L25" s="509"/>
      <c r="M25" s="509"/>
      <c r="N25" s="555"/>
      <c r="O25" s="571"/>
      <c r="P25" s="506"/>
      <c r="Q25" s="521"/>
      <c r="R25" s="506"/>
      <c r="S25" s="521"/>
      <c r="T25" s="506"/>
      <c r="U25" s="521"/>
      <c r="V25" s="542"/>
      <c r="W25" s="521"/>
      <c r="X25" s="521"/>
      <c r="Y25" s="503"/>
      <c r="Z25" s="145">
        <v>4</v>
      </c>
      <c r="AA25" s="176"/>
      <c r="AB25" s="177"/>
      <c r="AC25" s="176"/>
      <c r="AD25" s="148" t="str">
        <f t="shared" si="0"/>
        <v/>
      </c>
      <c r="AE25" s="173"/>
      <c r="AF25" s="150" t="str">
        <f t="shared" si="1"/>
        <v/>
      </c>
      <c r="AG25" s="173"/>
      <c r="AH25" s="144" t="str">
        <f t="shared" si="2"/>
        <v/>
      </c>
      <c r="AI25" s="151" t="str">
        <f t="shared" si="3"/>
        <v/>
      </c>
      <c r="AJ25" s="152" t="str">
        <f>IFERROR(IF(AND(AD24="Probabilidad",AD25="Probabilidad"),(AJ24-(+AJ24*AI25)),IF(AND(AD24="Impacto",AD25="Probabilidad"),(AJ23-(+AJ23*AI25)),IF(AD25="Impacto",AJ24,""))),"")</f>
        <v/>
      </c>
      <c r="AK25" s="152" t="str">
        <f>IFERROR(IF(AND(AD24="Impacto",AD25="Impacto"),(AK24-(+AK24*AI25)),IF(AND(AD24="Probabilidad",AD25="Impacto"),(AK23-(+AK23*AI25)),IF(AD25="Probabilidad",AK24,""))),"")</f>
        <v/>
      </c>
      <c r="AL25" s="175"/>
      <c r="AM25" s="175"/>
      <c r="AN25" s="175"/>
      <c r="AO25" s="545"/>
      <c r="AP25" s="545"/>
      <c r="AQ25" s="503"/>
      <c r="AR25" s="545"/>
      <c r="AS25" s="545"/>
      <c r="AT25" s="503"/>
      <c r="AU25" s="503"/>
      <c r="AV25" s="503"/>
      <c r="AW25" s="506"/>
      <c r="AX25" s="599"/>
      <c r="AY25" s="509"/>
      <c r="AZ25" s="512"/>
      <c r="BA25" s="512"/>
    </row>
    <row r="26" spans="1:53" s="101" customFormat="1" hidden="1" x14ac:dyDescent="0.25">
      <c r="A26" s="650"/>
      <c r="B26" s="651"/>
      <c r="C26" s="652"/>
      <c r="D26" s="524"/>
      <c r="E26" s="527"/>
      <c r="F26" s="530"/>
      <c r="G26" s="640"/>
      <c r="H26" s="506"/>
      <c r="I26" s="545"/>
      <c r="J26" s="536"/>
      <c r="K26" s="602"/>
      <c r="L26" s="509"/>
      <c r="M26" s="509"/>
      <c r="N26" s="555"/>
      <c r="O26" s="571"/>
      <c r="P26" s="506"/>
      <c r="Q26" s="521"/>
      <c r="R26" s="506"/>
      <c r="S26" s="521"/>
      <c r="T26" s="506"/>
      <c r="U26" s="521"/>
      <c r="V26" s="542"/>
      <c r="W26" s="521"/>
      <c r="X26" s="521"/>
      <c r="Y26" s="503"/>
      <c r="Z26" s="145">
        <v>5</v>
      </c>
      <c r="AA26" s="174"/>
      <c r="AB26" s="173"/>
      <c r="AC26" s="174"/>
      <c r="AD26" s="148" t="str">
        <f t="shared" si="0"/>
        <v/>
      </c>
      <c r="AE26" s="173"/>
      <c r="AF26" s="150" t="str">
        <f t="shared" si="1"/>
        <v/>
      </c>
      <c r="AG26" s="173"/>
      <c r="AH26" s="144" t="str">
        <f t="shared" si="2"/>
        <v/>
      </c>
      <c r="AI26" s="151" t="str">
        <f t="shared" si="3"/>
        <v/>
      </c>
      <c r="AJ26" s="152" t="str">
        <f>IFERROR(IF(AND(AD25="Probabilidad",AD26="Probabilidad"),(AJ25-(+AJ25*AI26)),IF(AND(AD25="Impacto",AD26="Probabilidad"),(AJ24-(+AJ24*AI26)),IF(AD26="Impacto",AJ25,""))),"")</f>
        <v/>
      </c>
      <c r="AK26" s="152" t="str">
        <f>IFERROR(IF(AND(AD25="Impacto",AD26="Impacto"),(AK25-(+AK25*AI26)),IF(AND(AD25="Probabilidad",AD26="Impacto"),(AK24-(+AK24*AI26)),IF(AD26="Probabilidad",AK25,""))),"")</f>
        <v/>
      </c>
      <c r="AL26" s="175"/>
      <c r="AM26" s="175"/>
      <c r="AN26" s="175"/>
      <c r="AO26" s="545"/>
      <c r="AP26" s="545"/>
      <c r="AQ26" s="503"/>
      <c r="AR26" s="545"/>
      <c r="AS26" s="545"/>
      <c r="AT26" s="503"/>
      <c r="AU26" s="503"/>
      <c r="AV26" s="503"/>
      <c r="AW26" s="506"/>
      <c r="AX26" s="599"/>
      <c r="AY26" s="509"/>
      <c r="AZ26" s="512"/>
      <c r="BA26" s="512"/>
    </row>
    <row r="27" spans="1:53" s="101" customFormat="1" ht="17.25" hidden="1" thickBot="1" x14ac:dyDescent="0.3">
      <c r="A27" s="650"/>
      <c r="B27" s="651"/>
      <c r="C27" s="652"/>
      <c r="D27" s="525"/>
      <c r="E27" s="528"/>
      <c r="F27" s="531"/>
      <c r="G27" s="641"/>
      <c r="H27" s="507"/>
      <c r="I27" s="546"/>
      <c r="J27" s="537"/>
      <c r="K27" s="603"/>
      <c r="L27" s="510"/>
      <c r="M27" s="510"/>
      <c r="N27" s="556"/>
      <c r="O27" s="572"/>
      <c r="P27" s="507"/>
      <c r="Q27" s="522"/>
      <c r="R27" s="507"/>
      <c r="S27" s="522"/>
      <c r="T27" s="507"/>
      <c r="U27" s="522"/>
      <c r="V27" s="543"/>
      <c r="W27" s="522"/>
      <c r="X27" s="522"/>
      <c r="Y27" s="504"/>
      <c r="Z27" s="156">
        <v>6</v>
      </c>
      <c r="AA27" s="154"/>
      <c r="AB27" s="169"/>
      <c r="AC27" s="154"/>
      <c r="AD27" s="170" t="str">
        <f t="shared" si="0"/>
        <v/>
      </c>
      <c r="AE27" s="169"/>
      <c r="AF27" s="160" t="str">
        <f t="shared" si="1"/>
        <v/>
      </c>
      <c r="AG27" s="169"/>
      <c r="AH27" s="155" t="str">
        <f t="shared" si="2"/>
        <v/>
      </c>
      <c r="AI27" s="161" t="str">
        <f t="shared" si="3"/>
        <v/>
      </c>
      <c r="AJ27" s="152" t="str">
        <f>IFERROR(IF(AND(AD26="Probabilidad",AD27="Probabilidad"),(AJ26-(+AJ26*AI27)),IF(AND(AD26="Impacto",AD27="Probabilidad"),(AJ25-(+AJ25*AI27)),IF(AD27="Impacto",AJ26,""))),"")</f>
        <v/>
      </c>
      <c r="AK27" s="152" t="str">
        <f>IFERROR(IF(AND(AD26="Impacto",AD27="Impacto"),(AK26-(+AK26*AI27)),IF(AND(AD26="Probabilidad",AD27="Impacto"),(AK25-(+AK25*AI27)),IF(AD27="Probabilidad",AK26,""))),"")</f>
        <v/>
      </c>
      <c r="AL27" s="171"/>
      <c r="AM27" s="171"/>
      <c r="AN27" s="171"/>
      <c r="AO27" s="546"/>
      <c r="AP27" s="546"/>
      <c r="AQ27" s="504"/>
      <c r="AR27" s="546"/>
      <c r="AS27" s="546"/>
      <c r="AT27" s="504"/>
      <c r="AU27" s="504"/>
      <c r="AV27" s="504"/>
      <c r="AW27" s="507"/>
      <c r="AX27" s="600"/>
      <c r="AY27" s="510"/>
      <c r="AZ27" s="513"/>
      <c r="BA27" s="513"/>
    </row>
    <row r="28" spans="1:53" s="101" customFormat="1" hidden="1" x14ac:dyDescent="0.25">
      <c r="A28" s="650"/>
      <c r="B28" s="651"/>
      <c r="C28" s="652"/>
      <c r="D28" s="523"/>
      <c r="E28" s="526"/>
      <c r="F28" s="529"/>
      <c r="G28" s="508"/>
      <c r="H28" s="505"/>
      <c r="I28" s="553"/>
      <c r="J28" s="535"/>
      <c r="K28" s="601" t="str">
        <f>CONCATENATE(" *",'Identificación RG-RF-RLA-FT'!C68," *",'Identificación RG-RF-RLA-FT'!E68," *",'Identificación RG-RF-RLA-FT'!G68)</f>
        <v xml:space="preserve"> * * *</v>
      </c>
      <c r="L28" s="508"/>
      <c r="M28" s="508"/>
      <c r="N28" s="514"/>
      <c r="O28" s="607"/>
      <c r="P28" s="505"/>
      <c r="Q28" s="520" t="str">
        <f>IF(P28="Muy Alta",100%,IF(P28="Alta",80%,IF(P28="Media",60%,IF(P28="Baja",40%,IF(P28="Muy Baja",20%,"")))))</f>
        <v/>
      </c>
      <c r="R28" s="505"/>
      <c r="S28" s="520" t="str">
        <f>IF(R28="Catastrófico",100%,IF(R28="Mayor",80%,IF(R28="Moderado",60%,IF(R28="Menor",40%,IF(R28="Leve",20%,"")))))</f>
        <v/>
      </c>
      <c r="T28" s="505"/>
      <c r="U28" s="520" t="str">
        <f>IF(T28="Catastrófico",100%,IF(T28="Mayor",80%,IF(T28="Moderado",60%,IF(T28="Menor",40%,IF(T28="Leve",20%,"")))))</f>
        <v/>
      </c>
      <c r="V28" s="541" t="str">
        <f>IF(W28=100%,"Catastrófico",IF(W28=80%,"Mayor",IF(W28=60%,"Moderado",IF(W28=40%,"Menor",IF(W28=20%,"Leve","")))))</f>
        <v/>
      </c>
      <c r="W28" s="520" t="str">
        <f>IF(AND(S28="",U28=""),"",MAX(S28,U28))</f>
        <v/>
      </c>
      <c r="X28" s="520" t="str">
        <f>CONCATENATE(P28,V28)</f>
        <v/>
      </c>
      <c r="Y28" s="502" t="str">
        <f>IF(X28="Muy AltaLeve","Alto",IF(X28="Muy AltaMenor","Alto",IF(X28="Muy AltaModerado","Alto",IF(X28="Muy AltaMayor","Alto",IF(X28="Muy AltaCatastrófico","Extremo",IF(X28="AltaLeve","Moderado",IF(X28="AltaMenor","Moderado",IF(X28="AltaModerado","Alto",IF(X28="AltaMayor","Alto",IF(X28="AltaCatastrófico","Extremo",IF(X28="MediaLeve","Moderado",IF(X28="MediaMenor","Moderado",IF(X28="MediaModerado","Moderado",IF(X28="MediaMayor","Alto",IF(X28="MediaCatastrófico","Extremo",IF(X28="BajaLeve","Bajo",IF(X28="BajaMenor","Moderado",IF(X28="BajaModerado","Moderado",IF(X28="BajaMayor","Alto",IF(X28="BajaCatastrófico","Extremo",IF(X28="Muy BajaLeve","Bajo",IF(X28="Muy BajaMenor","Bajo",IF(X28="Muy BajaModerado","Moderado",IF(X28="Muy BajaMayor","Alto",IF(X28="Muy BajaCatastrófico","Extremo","")))))))))))))))))))))))))</f>
        <v/>
      </c>
      <c r="Z28" s="135">
        <v>1</v>
      </c>
      <c r="AA28" s="132"/>
      <c r="AB28" s="136"/>
      <c r="AC28" s="133"/>
      <c r="AD28" s="137" t="str">
        <f t="shared" si="0"/>
        <v/>
      </c>
      <c r="AE28" s="136"/>
      <c r="AF28" s="134" t="str">
        <f t="shared" si="1"/>
        <v/>
      </c>
      <c r="AG28" s="136"/>
      <c r="AH28" s="134" t="str">
        <f t="shared" si="2"/>
        <v/>
      </c>
      <c r="AI28" s="138" t="str">
        <f t="shared" si="3"/>
        <v/>
      </c>
      <c r="AJ28" s="139" t="str">
        <f>IFERROR(IF(AD28="Probabilidad",(Q28-(+Q28*AI28)),IF(AD28="Impacto",Q28,"")),"")</f>
        <v/>
      </c>
      <c r="AK28" s="139" t="str">
        <f>IFERROR(IF(AD28="Impacto",(W28-(+W28*AI28)),IF(AD28="Probabilidad",W28,"")),"")</f>
        <v/>
      </c>
      <c r="AL28" s="140"/>
      <c r="AM28" s="140"/>
      <c r="AN28" s="140"/>
      <c r="AO28" s="544" t="str">
        <f>Q28</f>
        <v/>
      </c>
      <c r="AP28" s="544" t="str">
        <f>IF(AJ28="","",MIN(AJ28:AJ33))</f>
        <v/>
      </c>
      <c r="AQ28" s="502" t="str">
        <f>IFERROR(IF(AP28="","",IF(AP28&lt;=0.2,"Muy Baja",IF(AP28&lt;=0.4,"Baja",IF(AP28&lt;=0.6,"Media",IF(AP28&lt;=0.8,"Alta","Muy Alta"))))),"")</f>
        <v/>
      </c>
      <c r="AR28" s="544" t="str">
        <f>W28</f>
        <v/>
      </c>
      <c r="AS28" s="544" t="str">
        <f>IF(AK28="","",MIN(AK28:AK33))</f>
        <v/>
      </c>
      <c r="AT28" s="502" t="str">
        <f>IFERROR(IF(AS28="","",IF(AS28&lt;=0.2,"Leve",IF(AS28&lt;=0.4,"Menor",IF(AS28&lt;=0.6,"Moderado",IF(AS28&lt;=0.8,"Mayor","Catastrófico"))))),"")</f>
        <v/>
      </c>
      <c r="AU28" s="502" t="str">
        <f>Y28</f>
        <v/>
      </c>
      <c r="AV28" s="502" t="str">
        <f>IFERROR(IF(OR(AND(AQ28="Muy Baja",AT28="Leve"),AND(AQ28="Muy Baja",AT28="Menor"),AND(AQ28="Baja",AT28="Leve")),"Bajo",IF(OR(AND(AQ28="Muy baja",AT28="Moderado"),AND(AQ28="Baja",AT28="Menor"),AND(AQ28="Baja",AT28="Moderado"),AND(AQ28="Media",AT28="Leve"),AND(AQ28="Media",AT28="Menor"),AND(AQ28="Media",AT28="Moderado"),AND(AQ28="Alta",AT28="Leve"),AND(AQ28="Alta",AT28="Menor")),"Moderado",IF(OR(AND(AQ28="Muy Baja",AT28="Mayor"),AND(AQ28="Baja",AT28="Mayor"),AND(AQ28="Media",AT28="Mayor"),AND(AQ28="Alta",AT28="Moderado"),AND(AQ28="Alta",AT28="Mayor"),AND(AQ28="Muy Alta",AT28="Leve"),AND(AQ28="Muy Alta",AT28="Menor"),AND(AQ28="Muy Alta",AT28="Moderado"),AND(AQ28="Muy Alta",AT28="Mayor")),"Alto",IF(OR(AND(AQ28="Muy Baja",AT28="Catastrófico"),AND(AQ28="Baja",AT28="Catastrófico"),AND(AQ28="Media",AT28="Catastrófico"),AND(AQ28="Alta",AT28="Catastrófico"),AND(AQ28="Muy Alta",AT28="Catastrófico")),"Extremo","")))),"")</f>
        <v/>
      </c>
      <c r="AW28" s="505"/>
      <c r="AX28" s="508"/>
      <c r="AY28" s="508"/>
      <c r="AZ28" s="511"/>
      <c r="BA28" s="511"/>
    </row>
    <row r="29" spans="1:53" s="101" customFormat="1" hidden="1" x14ac:dyDescent="0.25">
      <c r="A29" s="650"/>
      <c r="B29" s="651"/>
      <c r="C29" s="652"/>
      <c r="D29" s="524"/>
      <c r="E29" s="527"/>
      <c r="F29" s="530"/>
      <c r="G29" s="551"/>
      <c r="H29" s="506"/>
      <c r="I29" s="545"/>
      <c r="J29" s="536"/>
      <c r="K29" s="602"/>
      <c r="L29" s="509"/>
      <c r="M29" s="509"/>
      <c r="N29" s="612"/>
      <c r="O29" s="608"/>
      <c r="P29" s="506"/>
      <c r="Q29" s="521"/>
      <c r="R29" s="506"/>
      <c r="S29" s="521"/>
      <c r="T29" s="506"/>
      <c r="U29" s="521"/>
      <c r="V29" s="542"/>
      <c r="W29" s="521"/>
      <c r="X29" s="521"/>
      <c r="Y29" s="503"/>
      <c r="Z29" s="145">
        <v>2</v>
      </c>
      <c r="AA29" s="174"/>
      <c r="AB29" s="173"/>
      <c r="AC29" s="174"/>
      <c r="AD29" s="148" t="str">
        <f t="shared" si="0"/>
        <v/>
      </c>
      <c r="AE29" s="173"/>
      <c r="AF29" s="150" t="str">
        <f t="shared" si="1"/>
        <v/>
      </c>
      <c r="AG29" s="173"/>
      <c r="AH29" s="144" t="str">
        <f t="shared" si="2"/>
        <v/>
      </c>
      <c r="AI29" s="151" t="str">
        <f t="shared" si="3"/>
        <v/>
      </c>
      <c r="AJ29" s="152" t="str">
        <f>IFERROR(IF(AND(AD28="Probabilidad",AD29="Probabilidad"),(AJ28-(+AJ28*AI29)),IF(AD29="Probabilidad",(Q28-(+Q28*AI29)),IF(AD29="Impacto",AJ28,""))),"")</f>
        <v/>
      </c>
      <c r="AK29" s="152" t="str">
        <f>IFERROR(IF(AND(AD28="Impacto",AD29="Impacto"),(AK28-(+AK28*AI29)),IF(AD29="Impacto",(W28-(+W28*AI29)),IF(AD29="Probabilidad",AK28,""))),"")</f>
        <v/>
      </c>
      <c r="AL29" s="175"/>
      <c r="AM29" s="175"/>
      <c r="AN29" s="175"/>
      <c r="AO29" s="545"/>
      <c r="AP29" s="545"/>
      <c r="AQ29" s="503"/>
      <c r="AR29" s="545"/>
      <c r="AS29" s="545"/>
      <c r="AT29" s="503"/>
      <c r="AU29" s="503"/>
      <c r="AV29" s="503"/>
      <c r="AW29" s="506"/>
      <c r="AX29" s="509"/>
      <c r="AY29" s="509"/>
      <c r="AZ29" s="512"/>
      <c r="BA29" s="512"/>
    </row>
    <row r="30" spans="1:53" s="101" customFormat="1" hidden="1" x14ac:dyDescent="0.25">
      <c r="A30" s="650"/>
      <c r="B30" s="651"/>
      <c r="C30" s="652"/>
      <c r="D30" s="524"/>
      <c r="E30" s="527"/>
      <c r="F30" s="530"/>
      <c r="G30" s="551"/>
      <c r="H30" s="506"/>
      <c r="I30" s="545"/>
      <c r="J30" s="536"/>
      <c r="K30" s="602"/>
      <c r="L30" s="509"/>
      <c r="M30" s="509"/>
      <c r="N30" s="612"/>
      <c r="O30" s="608"/>
      <c r="P30" s="506"/>
      <c r="Q30" s="521"/>
      <c r="R30" s="506"/>
      <c r="S30" s="521"/>
      <c r="T30" s="506"/>
      <c r="U30" s="521"/>
      <c r="V30" s="542"/>
      <c r="W30" s="521"/>
      <c r="X30" s="521"/>
      <c r="Y30" s="503"/>
      <c r="Z30" s="145">
        <v>3</v>
      </c>
      <c r="AA30" s="174"/>
      <c r="AB30" s="173"/>
      <c r="AC30" s="174"/>
      <c r="AD30" s="148" t="str">
        <f t="shared" si="0"/>
        <v/>
      </c>
      <c r="AE30" s="173"/>
      <c r="AF30" s="150" t="str">
        <f t="shared" si="1"/>
        <v/>
      </c>
      <c r="AG30" s="173"/>
      <c r="AH30" s="144" t="str">
        <f t="shared" si="2"/>
        <v/>
      </c>
      <c r="AI30" s="151" t="str">
        <f t="shared" si="3"/>
        <v/>
      </c>
      <c r="AJ30" s="152" t="str">
        <f>IFERROR(IF(AND(AD29="Probabilidad",AD30="Probabilidad"),(AJ29-(+AJ29*AI30)),IF(AND(AD29="Impacto",AD30="Probabilidad"),(AJ28-(+AJ28*AI30)),IF(AD30="Impacto",AJ29,""))),"")</f>
        <v/>
      </c>
      <c r="AK30" s="152" t="str">
        <f>IFERROR(IF(AND(AD29="Impacto",AD30="Impacto"),(AK29-(+AK29*AI30)),IF(AND(AD29="Probabilidad",AD30="Impacto"),(AK28-(+AK28*AI30)),IF(AD30="Probabilidad",AK29,""))),"")</f>
        <v/>
      </c>
      <c r="AL30" s="175"/>
      <c r="AM30" s="175"/>
      <c r="AN30" s="175"/>
      <c r="AO30" s="545"/>
      <c r="AP30" s="545"/>
      <c r="AQ30" s="503"/>
      <c r="AR30" s="545"/>
      <c r="AS30" s="545"/>
      <c r="AT30" s="503"/>
      <c r="AU30" s="503"/>
      <c r="AV30" s="503"/>
      <c r="AW30" s="506"/>
      <c r="AX30" s="509"/>
      <c r="AY30" s="509"/>
      <c r="AZ30" s="512"/>
      <c r="BA30" s="512"/>
    </row>
    <row r="31" spans="1:53" s="101" customFormat="1" hidden="1" x14ac:dyDescent="0.25">
      <c r="A31" s="650"/>
      <c r="B31" s="651"/>
      <c r="C31" s="652"/>
      <c r="D31" s="524"/>
      <c r="E31" s="527"/>
      <c r="F31" s="530"/>
      <c r="G31" s="551"/>
      <c r="H31" s="506"/>
      <c r="I31" s="545"/>
      <c r="J31" s="536"/>
      <c r="K31" s="602"/>
      <c r="L31" s="509"/>
      <c r="M31" s="509"/>
      <c r="N31" s="612"/>
      <c r="O31" s="608"/>
      <c r="P31" s="506"/>
      <c r="Q31" s="521"/>
      <c r="R31" s="506"/>
      <c r="S31" s="521"/>
      <c r="T31" s="506"/>
      <c r="U31" s="521"/>
      <c r="V31" s="542"/>
      <c r="W31" s="521"/>
      <c r="X31" s="521"/>
      <c r="Y31" s="503"/>
      <c r="Z31" s="145">
        <v>4</v>
      </c>
      <c r="AA31" s="143"/>
      <c r="AB31" s="166"/>
      <c r="AC31" s="143"/>
      <c r="AD31" s="148" t="str">
        <f t="shared" si="0"/>
        <v/>
      </c>
      <c r="AE31" s="166"/>
      <c r="AF31" s="150" t="str">
        <f t="shared" si="1"/>
        <v/>
      </c>
      <c r="AG31" s="166"/>
      <c r="AH31" s="144" t="str">
        <f t="shared" si="2"/>
        <v/>
      </c>
      <c r="AI31" s="151" t="str">
        <f t="shared" si="3"/>
        <v/>
      </c>
      <c r="AJ31" s="152" t="str">
        <f>IFERROR(IF(AND(AD30="Probabilidad",AD31="Probabilidad"),(AJ30-(+AJ30*AI31)),IF(AND(AD30="Impacto",AD31="Probabilidad"),(AJ29-(+AJ29*AI31)),IF(AD31="Impacto",AJ30,""))),"")</f>
        <v/>
      </c>
      <c r="AK31" s="152" t="str">
        <f>IFERROR(IF(AND(AD30="Impacto",AD31="Impacto"),(AK30-(+AK30*AI31)),IF(AND(AD30="Probabilidad",AD31="Impacto"),(AK29-(+AK29*AI31)),IF(AD31="Probabilidad",AK30,""))),"")</f>
        <v/>
      </c>
      <c r="AL31" s="167"/>
      <c r="AM31" s="167"/>
      <c r="AN31" s="167"/>
      <c r="AO31" s="545"/>
      <c r="AP31" s="545"/>
      <c r="AQ31" s="503"/>
      <c r="AR31" s="545"/>
      <c r="AS31" s="545"/>
      <c r="AT31" s="503"/>
      <c r="AU31" s="503"/>
      <c r="AV31" s="503"/>
      <c r="AW31" s="506"/>
      <c r="AX31" s="509"/>
      <c r="AY31" s="509"/>
      <c r="AZ31" s="512"/>
      <c r="BA31" s="512"/>
    </row>
    <row r="32" spans="1:53" s="101" customFormat="1" hidden="1" x14ac:dyDescent="0.25">
      <c r="A32" s="650"/>
      <c r="B32" s="651"/>
      <c r="C32" s="652"/>
      <c r="D32" s="524"/>
      <c r="E32" s="527"/>
      <c r="F32" s="530"/>
      <c r="G32" s="551"/>
      <c r="H32" s="506"/>
      <c r="I32" s="545"/>
      <c r="J32" s="536"/>
      <c r="K32" s="602"/>
      <c r="L32" s="509"/>
      <c r="M32" s="509"/>
      <c r="N32" s="612"/>
      <c r="O32" s="608"/>
      <c r="P32" s="506"/>
      <c r="Q32" s="521"/>
      <c r="R32" s="506"/>
      <c r="S32" s="521"/>
      <c r="T32" s="506"/>
      <c r="U32" s="521"/>
      <c r="V32" s="542"/>
      <c r="W32" s="521"/>
      <c r="X32" s="521"/>
      <c r="Y32" s="503"/>
      <c r="Z32" s="145">
        <v>5</v>
      </c>
      <c r="AA32" s="143"/>
      <c r="AB32" s="166"/>
      <c r="AC32" s="143"/>
      <c r="AD32" s="148" t="str">
        <f t="shared" si="0"/>
        <v/>
      </c>
      <c r="AE32" s="166"/>
      <c r="AF32" s="150" t="str">
        <f t="shared" si="1"/>
        <v/>
      </c>
      <c r="AG32" s="166"/>
      <c r="AH32" s="144" t="str">
        <f t="shared" si="2"/>
        <v/>
      </c>
      <c r="AI32" s="151" t="str">
        <f t="shared" si="3"/>
        <v/>
      </c>
      <c r="AJ32" s="152" t="str">
        <f>IFERROR(IF(AND(AD31="Probabilidad",AD32="Probabilidad"),(AJ31-(+AJ31*AI32)),IF(AND(AD31="Impacto",AD32="Probabilidad"),(AJ30-(+AJ30*AI32)),IF(AD32="Impacto",AJ31,""))),"")</f>
        <v/>
      </c>
      <c r="AK32" s="152" t="str">
        <f>IFERROR(IF(AND(AD31="Impacto",AD32="Impacto"),(AK31-(+AK31*AI32)),IF(AND(AD31="Probabilidad",AD32="Impacto"),(AK30-(+AK30*AI32)),IF(AD32="Probabilidad",AK31,""))),"")</f>
        <v/>
      </c>
      <c r="AL32" s="167"/>
      <c r="AM32" s="167"/>
      <c r="AN32" s="167"/>
      <c r="AO32" s="545"/>
      <c r="AP32" s="545"/>
      <c r="AQ32" s="503"/>
      <c r="AR32" s="545"/>
      <c r="AS32" s="545"/>
      <c r="AT32" s="503"/>
      <c r="AU32" s="503"/>
      <c r="AV32" s="503"/>
      <c r="AW32" s="506"/>
      <c r="AX32" s="509"/>
      <c r="AY32" s="509"/>
      <c r="AZ32" s="512"/>
      <c r="BA32" s="512"/>
    </row>
    <row r="33" spans="1:53" s="101" customFormat="1" ht="17.25" hidden="1" thickBot="1" x14ac:dyDescent="0.3">
      <c r="A33" s="650"/>
      <c r="B33" s="651"/>
      <c r="C33" s="652"/>
      <c r="D33" s="525"/>
      <c r="E33" s="528"/>
      <c r="F33" s="531"/>
      <c r="G33" s="552"/>
      <c r="H33" s="507"/>
      <c r="I33" s="546"/>
      <c r="J33" s="537"/>
      <c r="K33" s="603"/>
      <c r="L33" s="510"/>
      <c r="M33" s="510"/>
      <c r="N33" s="613"/>
      <c r="O33" s="614"/>
      <c r="P33" s="507"/>
      <c r="Q33" s="522"/>
      <c r="R33" s="507"/>
      <c r="S33" s="522"/>
      <c r="T33" s="507"/>
      <c r="U33" s="522"/>
      <c r="V33" s="543"/>
      <c r="W33" s="522"/>
      <c r="X33" s="522"/>
      <c r="Y33" s="504"/>
      <c r="Z33" s="156">
        <v>6</v>
      </c>
      <c r="AA33" s="154"/>
      <c r="AB33" s="169"/>
      <c r="AC33" s="154"/>
      <c r="AD33" s="170" t="str">
        <f t="shared" si="0"/>
        <v/>
      </c>
      <c r="AE33" s="169"/>
      <c r="AF33" s="160" t="str">
        <f t="shared" si="1"/>
        <v/>
      </c>
      <c r="AG33" s="169"/>
      <c r="AH33" s="155" t="str">
        <f t="shared" si="2"/>
        <v/>
      </c>
      <c r="AI33" s="161" t="str">
        <f t="shared" si="3"/>
        <v/>
      </c>
      <c r="AJ33" s="152" t="str">
        <f>IFERROR(IF(AND(AD32="Probabilidad",AD33="Probabilidad"),(AJ32-(+AJ32*AI33)),IF(AND(AD32="Impacto",AD33="Probabilidad"),(AJ31-(+AJ31*AI33)),IF(AD33="Impacto",AJ32,""))),"")</f>
        <v/>
      </c>
      <c r="AK33" s="152" t="str">
        <f>IFERROR(IF(AND(AD32="Impacto",AD33="Impacto"),(AK32-(+AK32*AI33)),IF(AND(AD32="Probabilidad",AD33="Impacto"),(AK31-(+AK31*AI33)),IF(AD33="Probabilidad",AK32,""))),"")</f>
        <v/>
      </c>
      <c r="AL33" s="171"/>
      <c r="AM33" s="171"/>
      <c r="AN33" s="171"/>
      <c r="AO33" s="546"/>
      <c r="AP33" s="546"/>
      <c r="AQ33" s="504"/>
      <c r="AR33" s="546"/>
      <c r="AS33" s="546"/>
      <c r="AT33" s="504"/>
      <c r="AU33" s="504"/>
      <c r="AV33" s="504"/>
      <c r="AW33" s="507"/>
      <c r="AX33" s="510"/>
      <c r="AY33" s="510"/>
      <c r="AZ33" s="513"/>
      <c r="BA33" s="513"/>
    </row>
    <row r="34" spans="1:53" s="101" customFormat="1" hidden="1" x14ac:dyDescent="0.25">
      <c r="A34" s="650"/>
      <c r="B34" s="651"/>
      <c r="C34" s="652"/>
      <c r="D34" s="523"/>
      <c r="E34" s="526"/>
      <c r="F34" s="656"/>
      <c r="G34" s="508"/>
      <c r="H34" s="505"/>
      <c r="I34" s="553"/>
      <c r="J34" s="535"/>
      <c r="K34" s="538" t="str">
        <f>CONCATENATE(" *",'Identificación RG-RF-RLA-FT'!C85," *",'Identificación RG-RF-RLA-FT'!E85," *",'Identificación RG-RF-RLA-FT'!G85)</f>
        <v xml:space="preserve"> * * *</v>
      </c>
      <c r="L34" s="508"/>
      <c r="M34" s="508"/>
      <c r="N34" s="604"/>
      <c r="O34" s="607"/>
      <c r="P34" s="505"/>
      <c r="Q34" s="520" t="str">
        <f>IF(P34="Muy Alta",100%,IF(P34="Alta",80%,IF(P34="Media",60%,IF(P34="Baja",40%,IF(P34="Muy Baja",20%,"")))))</f>
        <v/>
      </c>
      <c r="R34" s="505"/>
      <c r="S34" s="520" t="str">
        <f>IF(R34="Catastrófico",100%,IF(R34="Mayor",80%,IF(R34="Moderado",60%,IF(R34="Menor",40%,IF(R34="Leve",20%,"")))))</f>
        <v/>
      </c>
      <c r="T34" s="505"/>
      <c r="U34" s="520" t="str">
        <f>IF(T34="Catastrófico",100%,IF(T34="Mayor",80%,IF(T34="Moderado",60%,IF(T34="Menor",40%,IF(T34="Leve",20%,"")))))</f>
        <v/>
      </c>
      <c r="V34" s="541" t="str">
        <f>IF(W34=100%,"Catastrófico",IF(W34=80%,"Mayor",IF(W34=60%,"Moderado",IF(W34=40%,"Menor",IF(W34=20%,"Leve","")))))</f>
        <v/>
      </c>
      <c r="W34" s="520" t="str">
        <f>IF(AND(S34="",U34=""),"",MAX(S34,U34))</f>
        <v/>
      </c>
      <c r="X34" s="520" t="str">
        <f>CONCATENATE(P34,V34)</f>
        <v/>
      </c>
      <c r="Y34" s="502" t="str">
        <f>IF(X34="Muy AltaLeve","Alto",IF(X34="Muy AltaMenor","Alto",IF(X34="Muy AltaModerado","Alto",IF(X34="Muy AltaMayor","Alto",IF(X34="Muy AltaCatastrófico","Extremo",IF(X34="AltaLeve","Moderado",IF(X34="AltaMenor","Moderado",IF(X34="AltaModerado","Alto",IF(X34="AltaMayor","Alto",IF(X34="AltaCatastrófico","Extremo",IF(X34="MediaLeve","Moderado",IF(X34="MediaMenor","Moderado",IF(X34="MediaModerado","Moderado",IF(X34="MediaMayor","Alto",IF(X34="MediaCatastrófico","Extremo",IF(X34="BajaLeve","Bajo",IF(X34="BajaMenor","Moderado",IF(X34="BajaModerado","Moderado",IF(X34="BajaMayor","Alto",IF(X34="BajaCatastrófico","Extremo",IF(X34="Muy BajaLeve","Bajo",IF(X34="Muy BajaMenor","Bajo",IF(X34="Muy BajaModerado","Moderado",IF(X34="Muy BajaMayor","Alto",IF(X34="Muy BajaCatastrófico","Extremo","")))))))))))))))))))))))))</f>
        <v/>
      </c>
      <c r="Z34" s="135">
        <v>1</v>
      </c>
      <c r="AA34" s="133"/>
      <c r="AB34" s="136"/>
      <c r="AC34" s="133"/>
      <c r="AD34" s="180" t="str">
        <f t="shared" si="0"/>
        <v/>
      </c>
      <c r="AE34" s="136"/>
      <c r="AF34" s="134" t="str">
        <f t="shared" si="1"/>
        <v/>
      </c>
      <c r="AG34" s="136"/>
      <c r="AH34" s="134" t="str">
        <f t="shared" si="2"/>
        <v/>
      </c>
      <c r="AI34" s="138" t="str">
        <f t="shared" si="3"/>
        <v/>
      </c>
      <c r="AJ34" s="139" t="str">
        <f>IFERROR(IF(AD34="Probabilidad",(Q34-(+Q34*AI34)),IF(AD34="Impacto",Q34,"")),"")</f>
        <v/>
      </c>
      <c r="AK34" s="139" t="str">
        <f>IFERROR(IF(AD34="Impacto",(W34-(+W34*AI34)),IF(AD34="Probabilidad",W34,"")),"")</f>
        <v/>
      </c>
      <c r="AL34" s="140"/>
      <c r="AM34" s="140"/>
      <c r="AN34" s="140"/>
      <c r="AO34" s="544" t="str">
        <f>Q34</f>
        <v/>
      </c>
      <c r="AP34" s="544" t="str">
        <f>IF(AJ34="","",MIN(AJ34:AJ39))</f>
        <v/>
      </c>
      <c r="AQ34" s="502" t="str">
        <f>IFERROR(IF(AP34="","",IF(AP34&lt;=0.2,"Muy Baja",IF(AP34&lt;=0.4,"Baja",IF(AP34&lt;=0.6,"Media",IF(AP34&lt;=0.8,"Alta","Muy Alta"))))),"")</f>
        <v/>
      </c>
      <c r="AR34" s="544" t="str">
        <f>W34</f>
        <v/>
      </c>
      <c r="AS34" s="544" t="str">
        <f>IF(AK34="","",MIN(AK34:AK39))</f>
        <v/>
      </c>
      <c r="AT34" s="502" t="str">
        <f>IFERROR(IF(AS34="","",IF(AS34&lt;=0.2,"Leve",IF(AS34&lt;=0.4,"Menor",IF(AS34&lt;=0.6,"Moderado",IF(AS34&lt;=0.8,"Mayor","Catastrófico"))))),"")</f>
        <v/>
      </c>
      <c r="AU34" s="502" t="str">
        <f>Y34</f>
        <v/>
      </c>
      <c r="AV34" s="502" t="str">
        <f>IFERROR(IF(OR(AND(AQ34="Muy Baja",AT34="Leve"),AND(AQ34="Muy Baja",AT34="Menor"),AND(AQ34="Baja",AT34="Leve")),"Bajo",IF(OR(AND(AQ34="Muy baja",AT34="Moderado"),AND(AQ34="Baja",AT34="Menor"),AND(AQ34="Baja",AT34="Moderado"),AND(AQ34="Media",AT34="Leve"),AND(AQ34="Media",AT34="Menor"),AND(AQ34="Media",AT34="Moderado"),AND(AQ34="Alta",AT34="Leve"),AND(AQ34="Alta",AT34="Menor")),"Moderado",IF(OR(AND(AQ34="Muy Baja",AT34="Mayor"),AND(AQ34="Baja",AT34="Mayor"),AND(AQ34="Media",AT34="Mayor"),AND(AQ34="Alta",AT34="Moderado"),AND(AQ34="Alta",AT34="Mayor"),AND(AQ34="Muy Alta",AT34="Leve"),AND(AQ34="Muy Alta",AT34="Menor"),AND(AQ34="Muy Alta",AT34="Moderado"),AND(AQ34="Muy Alta",AT34="Mayor")),"Alto",IF(OR(AND(AQ34="Muy Baja",AT34="Catastrófico"),AND(AQ34="Baja",AT34="Catastrófico"),AND(AQ34="Media",AT34="Catastrófico"),AND(AQ34="Alta",AT34="Catastrófico"),AND(AQ34="Muy Alta",AT34="Catastrófico")),"Extremo","")))),"")</f>
        <v/>
      </c>
      <c r="AW34" s="505"/>
      <c r="AX34" s="508"/>
      <c r="AY34" s="508"/>
      <c r="AZ34" s="511"/>
      <c r="BA34" s="511"/>
    </row>
    <row r="35" spans="1:53" s="101" customFormat="1" hidden="1" x14ac:dyDescent="0.25">
      <c r="A35" s="650"/>
      <c r="B35" s="651"/>
      <c r="C35" s="652"/>
      <c r="D35" s="524"/>
      <c r="E35" s="527"/>
      <c r="F35" s="657"/>
      <c r="G35" s="551"/>
      <c r="H35" s="506"/>
      <c r="I35" s="545"/>
      <c r="J35" s="536"/>
      <c r="K35" s="539"/>
      <c r="L35" s="509"/>
      <c r="M35" s="509"/>
      <c r="N35" s="605"/>
      <c r="O35" s="608"/>
      <c r="P35" s="506"/>
      <c r="Q35" s="521"/>
      <c r="R35" s="506"/>
      <c r="S35" s="521"/>
      <c r="T35" s="506"/>
      <c r="U35" s="521"/>
      <c r="V35" s="542"/>
      <c r="W35" s="521"/>
      <c r="X35" s="521"/>
      <c r="Y35" s="503"/>
      <c r="Z35" s="145">
        <v>2</v>
      </c>
      <c r="AA35" s="178"/>
      <c r="AB35" s="173"/>
      <c r="AC35" s="174"/>
      <c r="AD35" s="148" t="str">
        <f t="shared" si="0"/>
        <v/>
      </c>
      <c r="AE35" s="173"/>
      <c r="AF35" s="150" t="str">
        <f t="shared" si="1"/>
        <v/>
      </c>
      <c r="AG35" s="173"/>
      <c r="AH35" s="144" t="str">
        <f t="shared" si="2"/>
        <v/>
      </c>
      <c r="AI35" s="151" t="str">
        <f t="shared" si="3"/>
        <v/>
      </c>
      <c r="AJ35" s="152" t="str">
        <f>IFERROR(IF(AND(AD34="Probabilidad",AD35="Probabilidad"),(AJ34-(+AJ34*AI35)),IF(AD35="Probabilidad",(Q34-(+Q34*AI35)),IF(AD35="Impacto",AJ34,""))),"")</f>
        <v/>
      </c>
      <c r="AK35" s="152" t="str">
        <f>IFERROR(IF(AND(AD34="Impacto",AD35="Impacto"),(AK34-(+AK34*AI35)),IF(AD35="Impacto",(W34-(+W34*AI35)),IF(AD35="Probabilidad",AK34,""))),"")</f>
        <v/>
      </c>
      <c r="AL35" s="175"/>
      <c r="AM35" s="175"/>
      <c r="AN35" s="175"/>
      <c r="AO35" s="545"/>
      <c r="AP35" s="545"/>
      <c r="AQ35" s="503"/>
      <c r="AR35" s="545"/>
      <c r="AS35" s="545"/>
      <c r="AT35" s="503"/>
      <c r="AU35" s="503"/>
      <c r="AV35" s="503"/>
      <c r="AW35" s="506"/>
      <c r="AX35" s="509"/>
      <c r="AY35" s="509"/>
      <c r="AZ35" s="512"/>
      <c r="BA35" s="512"/>
    </row>
    <row r="36" spans="1:53" s="101" customFormat="1" hidden="1" x14ac:dyDescent="0.25">
      <c r="A36" s="650"/>
      <c r="B36" s="651"/>
      <c r="C36" s="652"/>
      <c r="D36" s="524"/>
      <c r="E36" s="527"/>
      <c r="F36" s="657"/>
      <c r="G36" s="551"/>
      <c r="H36" s="506"/>
      <c r="I36" s="545"/>
      <c r="J36" s="536"/>
      <c r="K36" s="539"/>
      <c r="L36" s="509"/>
      <c r="M36" s="509"/>
      <c r="N36" s="605"/>
      <c r="O36" s="608"/>
      <c r="P36" s="506"/>
      <c r="Q36" s="521"/>
      <c r="R36" s="506"/>
      <c r="S36" s="521"/>
      <c r="T36" s="506"/>
      <c r="U36" s="521"/>
      <c r="V36" s="542"/>
      <c r="W36" s="521"/>
      <c r="X36" s="521"/>
      <c r="Y36" s="503"/>
      <c r="Z36" s="145">
        <v>3</v>
      </c>
      <c r="AA36" s="174"/>
      <c r="AB36" s="173"/>
      <c r="AC36" s="174"/>
      <c r="AD36" s="148" t="str">
        <f t="shared" si="0"/>
        <v/>
      </c>
      <c r="AE36" s="173"/>
      <c r="AF36" s="150" t="str">
        <f t="shared" si="1"/>
        <v/>
      </c>
      <c r="AG36" s="173"/>
      <c r="AH36" s="144" t="str">
        <f t="shared" si="2"/>
        <v/>
      </c>
      <c r="AI36" s="151" t="str">
        <f t="shared" si="3"/>
        <v/>
      </c>
      <c r="AJ36" s="152" t="str">
        <f>IFERROR(IF(AND(AD35="Probabilidad",AD36="Probabilidad"),(AJ35-(+AJ35*AI36)),IF(AND(AD35="Impacto",AD36="Probabilidad"),(AJ34-(+AJ34*AI36)),IF(AD36="Impacto",AJ35,""))),"")</f>
        <v/>
      </c>
      <c r="AK36" s="152" t="str">
        <f>IFERROR(IF(AND(AD35="Impacto",AD36="Impacto"),(AK35-(+AK35*AI36)),IF(AND(AD35="Probabilidad",AD36="Impacto"),(AK34-(+AK34*AI36)),IF(AD36="Probabilidad",AK35,""))),"")</f>
        <v/>
      </c>
      <c r="AL36" s="175"/>
      <c r="AM36" s="175"/>
      <c r="AN36" s="175"/>
      <c r="AO36" s="545"/>
      <c r="AP36" s="545"/>
      <c r="AQ36" s="503"/>
      <c r="AR36" s="545"/>
      <c r="AS36" s="545"/>
      <c r="AT36" s="503"/>
      <c r="AU36" s="503"/>
      <c r="AV36" s="503"/>
      <c r="AW36" s="506"/>
      <c r="AX36" s="509"/>
      <c r="AY36" s="509"/>
      <c r="AZ36" s="512"/>
      <c r="BA36" s="512"/>
    </row>
    <row r="37" spans="1:53" s="101" customFormat="1" hidden="1" x14ac:dyDescent="0.25">
      <c r="A37" s="650"/>
      <c r="B37" s="651"/>
      <c r="C37" s="652"/>
      <c r="D37" s="524"/>
      <c r="E37" s="527"/>
      <c r="F37" s="657"/>
      <c r="G37" s="551"/>
      <c r="H37" s="506"/>
      <c r="I37" s="545"/>
      <c r="J37" s="536"/>
      <c r="K37" s="539"/>
      <c r="L37" s="509"/>
      <c r="M37" s="509"/>
      <c r="N37" s="605"/>
      <c r="O37" s="608"/>
      <c r="P37" s="506"/>
      <c r="Q37" s="521"/>
      <c r="R37" s="506"/>
      <c r="S37" s="521"/>
      <c r="T37" s="506"/>
      <c r="U37" s="521"/>
      <c r="V37" s="542"/>
      <c r="W37" s="521"/>
      <c r="X37" s="521"/>
      <c r="Y37" s="503"/>
      <c r="Z37" s="145">
        <v>4</v>
      </c>
      <c r="AA37" s="143"/>
      <c r="AB37" s="166"/>
      <c r="AC37" s="143"/>
      <c r="AD37" s="148" t="str">
        <f t="shared" si="0"/>
        <v/>
      </c>
      <c r="AE37" s="166"/>
      <c r="AF37" s="150" t="str">
        <f t="shared" si="1"/>
        <v/>
      </c>
      <c r="AG37" s="166"/>
      <c r="AH37" s="144" t="str">
        <f t="shared" si="2"/>
        <v/>
      </c>
      <c r="AI37" s="151" t="str">
        <f t="shared" si="3"/>
        <v/>
      </c>
      <c r="AJ37" s="152" t="str">
        <f>IFERROR(IF(AND(AD36="Probabilidad",AD37="Probabilidad"),(AJ36-(+AJ36*AI37)),IF(AND(AD36="Impacto",AD37="Probabilidad"),(AJ35-(+AJ35*AI37)),IF(AD37="Impacto",AJ36,""))),"")</f>
        <v/>
      </c>
      <c r="AK37" s="152" t="str">
        <f>IFERROR(IF(AND(AD36="Impacto",AD37="Impacto"),(AK36-(+AK36*AI37)),IF(AND(AD36="Probabilidad",AD37="Impacto"),(AK35-(+AK35*AI37)),IF(AD37="Probabilidad",AK36,""))),"")</f>
        <v/>
      </c>
      <c r="AL37" s="167"/>
      <c r="AM37" s="167"/>
      <c r="AN37" s="167"/>
      <c r="AO37" s="545"/>
      <c r="AP37" s="545"/>
      <c r="AQ37" s="503"/>
      <c r="AR37" s="545"/>
      <c r="AS37" s="545"/>
      <c r="AT37" s="503"/>
      <c r="AU37" s="503"/>
      <c r="AV37" s="503"/>
      <c r="AW37" s="506"/>
      <c r="AX37" s="509"/>
      <c r="AY37" s="509"/>
      <c r="AZ37" s="512"/>
      <c r="BA37" s="512"/>
    </row>
    <row r="38" spans="1:53" s="101" customFormat="1" hidden="1" x14ac:dyDescent="0.25">
      <c r="A38" s="650"/>
      <c r="B38" s="651"/>
      <c r="C38" s="652"/>
      <c r="D38" s="524"/>
      <c r="E38" s="527"/>
      <c r="F38" s="657"/>
      <c r="G38" s="551"/>
      <c r="H38" s="506"/>
      <c r="I38" s="545"/>
      <c r="J38" s="536"/>
      <c r="K38" s="539"/>
      <c r="L38" s="509"/>
      <c r="M38" s="509"/>
      <c r="N38" s="605"/>
      <c r="O38" s="608"/>
      <c r="P38" s="506"/>
      <c r="Q38" s="521"/>
      <c r="R38" s="506"/>
      <c r="S38" s="521"/>
      <c r="T38" s="506"/>
      <c r="U38" s="521"/>
      <c r="V38" s="542"/>
      <c r="W38" s="521"/>
      <c r="X38" s="521"/>
      <c r="Y38" s="503"/>
      <c r="Z38" s="145">
        <v>5</v>
      </c>
      <c r="AA38" s="143"/>
      <c r="AB38" s="166"/>
      <c r="AC38" s="143"/>
      <c r="AD38" s="148" t="str">
        <f t="shared" si="0"/>
        <v/>
      </c>
      <c r="AE38" s="166"/>
      <c r="AF38" s="150" t="str">
        <f t="shared" si="1"/>
        <v/>
      </c>
      <c r="AG38" s="166"/>
      <c r="AH38" s="144" t="str">
        <f t="shared" si="2"/>
        <v/>
      </c>
      <c r="AI38" s="151" t="str">
        <f t="shared" si="3"/>
        <v/>
      </c>
      <c r="AJ38" s="152" t="str">
        <f>IFERROR(IF(AND(AD37="Probabilidad",AD38="Probabilidad"),(AJ37-(+AJ37*AI38)),IF(AND(AD37="Impacto",AD38="Probabilidad"),(AJ36-(+AJ36*AI38)),IF(AD38="Impacto",AJ37,""))),"")</f>
        <v/>
      </c>
      <c r="AK38" s="152" t="str">
        <f>IFERROR(IF(AND(AD37="Impacto",AD38="Impacto"),(AK37-(+AK37*AI38)),IF(AND(AD37="Probabilidad",AD38="Impacto"),(AK36-(+AK36*AI38)),IF(AD38="Probabilidad",AK37,""))),"")</f>
        <v/>
      </c>
      <c r="AL38" s="167"/>
      <c r="AM38" s="167"/>
      <c r="AN38" s="167"/>
      <c r="AO38" s="545"/>
      <c r="AP38" s="545"/>
      <c r="AQ38" s="503"/>
      <c r="AR38" s="545"/>
      <c r="AS38" s="545"/>
      <c r="AT38" s="503"/>
      <c r="AU38" s="503"/>
      <c r="AV38" s="503"/>
      <c r="AW38" s="506"/>
      <c r="AX38" s="509"/>
      <c r="AY38" s="509"/>
      <c r="AZ38" s="512"/>
      <c r="BA38" s="512"/>
    </row>
    <row r="39" spans="1:53" s="101" customFormat="1" ht="17.25" hidden="1" thickBot="1" x14ac:dyDescent="0.3">
      <c r="A39" s="650"/>
      <c r="B39" s="651"/>
      <c r="C39" s="652"/>
      <c r="D39" s="649"/>
      <c r="E39" s="527"/>
      <c r="F39" s="657"/>
      <c r="G39" s="550"/>
      <c r="H39" s="547"/>
      <c r="I39" s="546"/>
      <c r="J39" s="536"/>
      <c r="K39" s="539"/>
      <c r="L39" s="550"/>
      <c r="M39" s="550"/>
      <c r="N39" s="606"/>
      <c r="O39" s="609"/>
      <c r="P39" s="547"/>
      <c r="Q39" s="548"/>
      <c r="R39" s="547"/>
      <c r="S39" s="548"/>
      <c r="T39" s="547"/>
      <c r="U39" s="548"/>
      <c r="V39" s="549"/>
      <c r="W39" s="548"/>
      <c r="X39" s="548"/>
      <c r="Y39" s="610"/>
      <c r="Z39" s="182">
        <v>6</v>
      </c>
      <c r="AA39" s="172"/>
      <c r="AB39" s="183"/>
      <c r="AC39" s="172"/>
      <c r="AD39" s="184" t="str">
        <f t="shared" si="0"/>
        <v/>
      </c>
      <c r="AE39" s="183"/>
      <c r="AF39" s="181" t="str">
        <f t="shared" si="1"/>
        <v/>
      </c>
      <c r="AG39" s="183"/>
      <c r="AH39" s="181" t="str">
        <f t="shared" si="2"/>
        <v/>
      </c>
      <c r="AI39" s="185" t="str">
        <f t="shared" si="3"/>
        <v/>
      </c>
      <c r="AJ39" s="186" t="str">
        <f>IFERROR(IF(AND(AD38="Probabilidad",AD39="Probabilidad"),(AJ38-(+AJ38*AI39)),IF(AND(AD38="Impacto",AD39="Probabilidad"),(AJ37-(+AJ37*AI39)),IF(AD39="Impacto",AJ38,""))),"")</f>
        <v/>
      </c>
      <c r="AK39" s="186" t="str">
        <f>IFERROR(IF(AND(AD38="Impacto",AD39="Impacto"),(AK38-(+AK38*AI39)),IF(AND(AD38="Probabilidad",AD39="Impacto"),(AK37-(+AK37*AI39)),IF(AD39="Probabilidad",AK38,""))),"")</f>
        <v/>
      </c>
      <c r="AL39" s="187"/>
      <c r="AM39" s="187"/>
      <c r="AN39" s="187"/>
      <c r="AO39" s="615"/>
      <c r="AP39" s="615"/>
      <c r="AQ39" s="610"/>
      <c r="AR39" s="615"/>
      <c r="AS39" s="615"/>
      <c r="AT39" s="610"/>
      <c r="AU39" s="610"/>
      <c r="AV39" s="610"/>
      <c r="AW39" s="547"/>
      <c r="AX39" s="550"/>
      <c r="AY39" s="550"/>
      <c r="AZ39" s="611"/>
      <c r="BA39" s="611"/>
    </row>
    <row r="40" spans="1:53" s="101" customFormat="1" hidden="1" x14ac:dyDescent="0.25">
      <c r="A40" s="650"/>
      <c r="B40" s="651"/>
      <c r="C40" s="653"/>
      <c r="D40" s="620"/>
      <c r="E40" s="526"/>
      <c r="F40" s="529"/>
      <c r="G40" s="508"/>
      <c r="H40" s="505"/>
      <c r="I40" s="553"/>
      <c r="J40" s="660"/>
      <c r="K40" s="538" t="str">
        <f>CONCATENATE(" *",'Identificación RG-RF-RLA-FT'!C102," *",'Identificación RG-RF-RLA-FT'!E102," *",'Identificación RG-RF-RLA-FT'!G102)</f>
        <v xml:space="preserve"> *Desinformación sobre los requisitos y procedimientos de los trámites. *Difusión de rumores o noticias falsas sobre los trámites. * Percepción de que el soborno es la única manera de agilizar los trámites ante la falta de claridad en la información.</v>
      </c>
      <c r="L40" s="508"/>
      <c r="M40" s="508"/>
      <c r="N40" s="514"/>
      <c r="O40" s="517"/>
      <c r="P40" s="505"/>
      <c r="Q40" s="520" t="str">
        <f>IF(P40="Muy Alta",100%,IF(P40="Alta",80%,IF(P40="Media",60%,IF(P40="Baja",40%,IF(P40="Muy Baja",20%,"")))))</f>
        <v/>
      </c>
      <c r="R40" s="505"/>
      <c r="S40" s="520" t="str">
        <f>IF(R40="Catastrófico",100%,IF(R40="Mayor",80%,IF(R40="Moderado",60%,IF(R40="Menor",40%,IF(R40="Leve",20%,"")))))</f>
        <v/>
      </c>
      <c r="T40" s="505"/>
      <c r="U40" s="520" t="str">
        <f>IF(T40="Catastrófico",100%,IF(T40="Mayor",80%,IF(T40="Moderado",60%,IF(T40="Menor",40%,IF(T40="Leve",20%,"")))))</f>
        <v/>
      </c>
      <c r="V40" s="541" t="str">
        <f>IF(W40=100%,"Catastrófico",IF(W40=80%,"Mayor",IF(W40=60%,"Moderado",IF(W40=40%,"Menor",IF(W40=20%,"Leve","")))))</f>
        <v/>
      </c>
      <c r="W40" s="520" t="str">
        <f>IF(AND(S40="",U40=""),"",MAX(S40,U40))</f>
        <v/>
      </c>
      <c r="X40" s="520" t="str">
        <f>CONCATENATE(P40,V40)</f>
        <v/>
      </c>
      <c r="Y40" s="502" t="str">
        <f>IF(X40="Muy AltaLeve","Alto",IF(X40="Muy AltaMenor","Alto",IF(X40="Muy AltaModerado","Alto",IF(X40="Muy AltaMayor","Alto",IF(X40="Muy AltaCatastrófico","Extremo",IF(X40="AltaLeve","Moderado",IF(X40="AltaMenor","Moderado",IF(X40="AltaModerado","Alto",IF(X40="AltaMayor","Alto",IF(X40="AltaCatastrófico","Extremo",IF(X40="MediaLeve","Moderado",IF(X40="MediaMenor","Moderado",IF(X40="MediaModerado","Moderado",IF(X40="MediaMayor","Alto",IF(X40="MediaCatastrófico","Extremo",IF(X40="BajaLeve","Bajo",IF(X40="BajaMenor","Moderado",IF(X40="BajaModerado","Moderado",IF(X40="BajaMayor","Alto",IF(X40="BajaCatastrófico","Extremo",IF(X40="Muy BajaLeve","Bajo",IF(X40="Muy BajaMenor","Bajo",IF(X40="Muy BajaModerado","Moderado",IF(X40="Muy BajaMayor","Alto",IF(X40="Muy BajaCatastrófico","Extremo","")))))))))))))))))))))))))</f>
        <v/>
      </c>
      <c r="Z40" s="135">
        <v>1</v>
      </c>
      <c r="AA40" s="132"/>
      <c r="AB40" s="136"/>
      <c r="AC40" s="133"/>
      <c r="AD40" s="137" t="str">
        <f t="shared" si="0"/>
        <v/>
      </c>
      <c r="AE40" s="136"/>
      <c r="AF40" s="134" t="str">
        <f t="shared" si="1"/>
        <v/>
      </c>
      <c r="AG40" s="136"/>
      <c r="AH40" s="134" t="str">
        <f t="shared" si="2"/>
        <v/>
      </c>
      <c r="AI40" s="138" t="str">
        <f t="shared" si="3"/>
        <v/>
      </c>
      <c r="AJ40" s="139" t="str">
        <f>IFERROR(IF(AD40="Probabilidad",(Q40-(+Q40*AI40)),IF(AD40="Impacto",Q40,"")),"")</f>
        <v/>
      </c>
      <c r="AK40" s="139" t="str">
        <f>IFERROR(IF(AD40="Impacto",(W40-(+W40*AI40)),IF(AD40="Probabilidad",W40,"")),"")</f>
        <v/>
      </c>
      <c r="AL40" s="140"/>
      <c r="AM40" s="140"/>
      <c r="AN40" s="140"/>
      <c r="AO40" s="544" t="str">
        <f>Q40</f>
        <v/>
      </c>
      <c r="AP40" s="544" t="str">
        <f>IF(AJ40="","",MIN(AJ40:AJ45))</f>
        <v/>
      </c>
      <c r="AQ40" s="502" t="str">
        <f>IFERROR(IF(AP40="","",IF(AP40&lt;=0.2,"Muy Baja",IF(AP40&lt;=0.4,"Baja",IF(AP40&lt;=0.6,"Media",IF(AP40&lt;=0.8,"Alta","Muy Alta"))))),"")</f>
        <v/>
      </c>
      <c r="AR40" s="544" t="str">
        <f>W40</f>
        <v/>
      </c>
      <c r="AS40" s="544" t="str">
        <f>IF(AK40="","",MIN(AK40:AK45))</f>
        <v/>
      </c>
      <c r="AT40" s="502" t="str">
        <f>IFERROR(IF(AS40="","",IF(AS40&lt;=0.2,"Leve",IF(AS40&lt;=0.4,"Menor",IF(AS40&lt;=0.6,"Moderado",IF(AS40&lt;=0.8,"Mayor","Catastrófico"))))),"")</f>
        <v/>
      </c>
      <c r="AU40" s="502" t="str">
        <f>Y40</f>
        <v/>
      </c>
      <c r="AV40" s="502" t="str">
        <f>IFERROR(IF(OR(AND(AQ40="Muy Baja",AT40="Leve"),AND(AQ40="Muy Baja",AT40="Menor"),AND(AQ40="Baja",AT40="Leve")),"Bajo",IF(OR(AND(AQ40="Muy baja",AT40="Moderado"),AND(AQ40="Baja",AT40="Menor"),AND(AQ40="Baja",AT40="Moderado"),AND(AQ40="Media",AT40="Leve"),AND(AQ40="Media",AT40="Menor"),AND(AQ40="Media",AT40="Moderado"),AND(AQ40="Alta",AT40="Leve"),AND(AQ40="Alta",AT40="Menor")),"Moderado",IF(OR(AND(AQ40="Muy Baja",AT40="Mayor"),AND(AQ40="Baja",AT40="Mayor"),AND(AQ40="Media",AT40="Mayor"),AND(AQ40="Alta",AT40="Moderado"),AND(AQ40="Alta",AT40="Mayor"),AND(AQ40="Muy Alta",AT40="Leve"),AND(AQ40="Muy Alta",AT40="Menor"),AND(AQ40="Muy Alta",AT40="Moderado"),AND(AQ40="Muy Alta",AT40="Mayor")),"Alto",IF(OR(AND(AQ40="Muy Baja",AT40="Catastrófico"),AND(AQ40="Baja",AT40="Catastrófico"),AND(AQ40="Media",AT40="Catastrófico"),AND(AQ40="Alta",AT40="Catastrófico"),AND(AQ40="Muy Alta",AT40="Catastrófico")),"Extremo","")))),"")</f>
        <v/>
      </c>
      <c r="AW40" s="505"/>
      <c r="AX40" s="633"/>
      <c r="AY40" s="508"/>
      <c r="AZ40" s="511"/>
      <c r="BA40" s="511"/>
    </row>
    <row r="41" spans="1:53" s="101" customFormat="1" hidden="1" x14ac:dyDescent="0.25">
      <c r="A41" s="650"/>
      <c r="B41" s="651"/>
      <c r="C41" s="653"/>
      <c r="D41" s="621"/>
      <c r="E41" s="527"/>
      <c r="F41" s="658"/>
      <c r="G41" s="551"/>
      <c r="H41" s="625"/>
      <c r="I41" s="545"/>
      <c r="J41" s="661"/>
      <c r="K41" s="539"/>
      <c r="L41" s="551"/>
      <c r="M41" s="551"/>
      <c r="N41" s="612"/>
      <c r="O41" s="631"/>
      <c r="P41" s="625"/>
      <c r="Q41" s="623"/>
      <c r="R41" s="625"/>
      <c r="S41" s="623"/>
      <c r="T41" s="625"/>
      <c r="U41" s="623"/>
      <c r="V41" s="627"/>
      <c r="W41" s="623"/>
      <c r="X41" s="623"/>
      <c r="Y41" s="629"/>
      <c r="Z41" s="190">
        <v>2</v>
      </c>
      <c r="AA41" s="174"/>
      <c r="AB41" s="173"/>
      <c r="AC41" s="174"/>
      <c r="AD41" s="191" t="str">
        <f t="shared" si="0"/>
        <v/>
      </c>
      <c r="AE41" s="173"/>
      <c r="AF41" s="189" t="str">
        <f t="shared" si="1"/>
        <v/>
      </c>
      <c r="AG41" s="173"/>
      <c r="AH41" s="189" t="str">
        <f t="shared" si="2"/>
        <v/>
      </c>
      <c r="AI41" s="192" t="str">
        <f t="shared" si="3"/>
        <v/>
      </c>
      <c r="AJ41" s="193" t="str">
        <f>IFERROR(IF(AND(AD40="Probabilidad",AD41="Probabilidad"),(AJ40-(+AJ40*AI41)),IF(AD41="Probabilidad",(Q40-(+Q40*AI41)),IF(AD41="Impacto",AJ40,""))),"")</f>
        <v/>
      </c>
      <c r="AK41" s="193" t="str">
        <f>IFERROR(IF(AND(AD40="Impacto",AD41="Impacto"),(AK40-(+AK40*AI41)),IF(AD41="Impacto",(W40-(+W40*AI41)),IF(AD41="Probabilidad",AK40,""))),"")</f>
        <v/>
      </c>
      <c r="AL41" s="175"/>
      <c r="AM41" s="175"/>
      <c r="AN41" s="175"/>
      <c r="AO41" s="618"/>
      <c r="AP41" s="618"/>
      <c r="AQ41" s="629"/>
      <c r="AR41" s="618"/>
      <c r="AS41" s="618"/>
      <c r="AT41" s="629"/>
      <c r="AU41" s="629"/>
      <c r="AV41" s="629"/>
      <c r="AW41" s="625"/>
      <c r="AX41" s="634"/>
      <c r="AY41" s="551"/>
      <c r="AZ41" s="616"/>
      <c r="BA41" s="616"/>
    </row>
    <row r="42" spans="1:53" s="101" customFormat="1" hidden="1" x14ac:dyDescent="0.25">
      <c r="A42" s="650"/>
      <c r="B42" s="651"/>
      <c r="C42" s="653"/>
      <c r="D42" s="621"/>
      <c r="E42" s="527"/>
      <c r="F42" s="658"/>
      <c r="G42" s="551"/>
      <c r="H42" s="625"/>
      <c r="I42" s="545"/>
      <c r="J42" s="661"/>
      <c r="K42" s="539"/>
      <c r="L42" s="551"/>
      <c r="M42" s="551"/>
      <c r="N42" s="612"/>
      <c r="O42" s="631"/>
      <c r="P42" s="625"/>
      <c r="Q42" s="623"/>
      <c r="R42" s="625"/>
      <c r="S42" s="623"/>
      <c r="T42" s="625"/>
      <c r="U42" s="623"/>
      <c r="V42" s="627"/>
      <c r="W42" s="623"/>
      <c r="X42" s="623"/>
      <c r="Y42" s="629"/>
      <c r="Z42" s="190">
        <v>3</v>
      </c>
      <c r="AA42" s="174"/>
      <c r="AB42" s="173"/>
      <c r="AC42" s="174"/>
      <c r="AD42" s="191" t="str">
        <f t="shared" si="0"/>
        <v/>
      </c>
      <c r="AE42" s="173"/>
      <c r="AF42" s="189" t="str">
        <f t="shared" si="1"/>
        <v/>
      </c>
      <c r="AG42" s="173"/>
      <c r="AH42" s="189" t="str">
        <f t="shared" si="2"/>
        <v/>
      </c>
      <c r="AI42" s="192" t="str">
        <f t="shared" si="3"/>
        <v/>
      </c>
      <c r="AJ42" s="193" t="str">
        <f>IFERROR(IF(AND(AD41="Probabilidad",AD42="Probabilidad"),(AJ41-(+AJ41*AI42)),IF(AND(AD41="Impacto",AD42="Probabilidad"),(AJ40-(+AJ40*AI42)),IF(AD42="Impacto",AJ41,""))),"")</f>
        <v/>
      </c>
      <c r="AK42" s="193" t="str">
        <f>IFERROR(IF(AND(AD41="Impacto",AD42="Impacto"),(AK41-(+AK41*AI42)),IF(AND(AD41="Probabilidad",AD42="Impacto"),(AK40-(+AK40*AI42)),IF(AD42="Probabilidad",AK41,""))),"")</f>
        <v/>
      </c>
      <c r="AL42" s="175"/>
      <c r="AM42" s="175"/>
      <c r="AN42" s="175"/>
      <c r="AO42" s="618"/>
      <c r="AP42" s="618"/>
      <c r="AQ42" s="629"/>
      <c r="AR42" s="618"/>
      <c r="AS42" s="618"/>
      <c r="AT42" s="629"/>
      <c r="AU42" s="629"/>
      <c r="AV42" s="629"/>
      <c r="AW42" s="625"/>
      <c r="AX42" s="634"/>
      <c r="AY42" s="551"/>
      <c r="AZ42" s="616"/>
      <c r="BA42" s="616"/>
    </row>
    <row r="43" spans="1:53" s="101" customFormat="1" hidden="1" x14ac:dyDescent="0.25">
      <c r="A43" s="650"/>
      <c r="B43" s="651"/>
      <c r="C43" s="653"/>
      <c r="D43" s="621"/>
      <c r="E43" s="527"/>
      <c r="F43" s="658"/>
      <c r="G43" s="551"/>
      <c r="H43" s="625"/>
      <c r="I43" s="545"/>
      <c r="J43" s="661"/>
      <c r="K43" s="539"/>
      <c r="L43" s="551"/>
      <c r="M43" s="551"/>
      <c r="N43" s="612"/>
      <c r="O43" s="631"/>
      <c r="P43" s="625"/>
      <c r="Q43" s="623"/>
      <c r="R43" s="625"/>
      <c r="S43" s="623"/>
      <c r="T43" s="625"/>
      <c r="U43" s="623"/>
      <c r="V43" s="627"/>
      <c r="W43" s="623"/>
      <c r="X43" s="623"/>
      <c r="Y43" s="629"/>
      <c r="Z43" s="190">
        <v>4</v>
      </c>
      <c r="AA43" s="174"/>
      <c r="AB43" s="173"/>
      <c r="AC43" s="174"/>
      <c r="AD43" s="191" t="str">
        <f t="shared" si="0"/>
        <v/>
      </c>
      <c r="AE43" s="173"/>
      <c r="AF43" s="189" t="str">
        <f t="shared" si="1"/>
        <v/>
      </c>
      <c r="AG43" s="173"/>
      <c r="AH43" s="189" t="str">
        <f t="shared" si="2"/>
        <v/>
      </c>
      <c r="AI43" s="192" t="str">
        <f t="shared" si="3"/>
        <v/>
      </c>
      <c r="AJ43" s="193" t="str">
        <f>IFERROR(IF(AND(AD42="Probabilidad",AD43="Probabilidad"),(AJ42-(+AJ42*AI43)),IF(AND(AD42="Impacto",AD43="Probabilidad"),(AJ41-(+AJ41*AI43)),IF(AD43="Impacto",AJ42,""))),"")</f>
        <v/>
      </c>
      <c r="AK43" s="193" t="str">
        <f>IFERROR(IF(AND(AD42="Impacto",AD43="Impacto"),(AK42-(+AK42*AI43)),IF(AND(AD42="Probabilidad",AD43="Impacto"),(AK41-(+AK41*AI43)),IF(AD43="Probabilidad",AK42,""))),"")</f>
        <v/>
      </c>
      <c r="AL43" s="175"/>
      <c r="AM43" s="175"/>
      <c r="AN43" s="175"/>
      <c r="AO43" s="618"/>
      <c r="AP43" s="618"/>
      <c r="AQ43" s="629"/>
      <c r="AR43" s="618"/>
      <c r="AS43" s="618"/>
      <c r="AT43" s="629"/>
      <c r="AU43" s="629"/>
      <c r="AV43" s="629"/>
      <c r="AW43" s="625"/>
      <c r="AX43" s="634"/>
      <c r="AY43" s="551"/>
      <c r="AZ43" s="616"/>
      <c r="BA43" s="616"/>
    </row>
    <row r="44" spans="1:53" s="101" customFormat="1" hidden="1" x14ac:dyDescent="0.25">
      <c r="A44" s="650"/>
      <c r="B44" s="651"/>
      <c r="C44" s="653"/>
      <c r="D44" s="621"/>
      <c r="E44" s="527"/>
      <c r="F44" s="658"/>
      <c r="G44" s="551"/>
      <c r="H44" s="625"/>
      <c r="I44" s="545"/>
      <c r="J44" s="661"/>
      <c r="K44" s="539"/>
      <c r="L44" s="551"/>
      <c r="M44" s="551"/>
      <c r="N44" s="612"/>
      <c r="O44" s="631"/>
      <c r="P44" s="625"/>
      <c r="Q44" s="623"/>
      <c r="R44" s="625"/>
      <c r="S44" s="623"/>
      <c r="T44" s="625"/>
      <c r="U44" s="623"/>
      <c r="V44" s="627"/>
      <c r="W44" s="623"/>
      <c r="X44" s="623"/>
      <c r="Y44" s="629"/>
      <c r="Z44" s="190">
        <v>5</v>
      </c>
      <c r="AA44" s="174"/>
      <c r="AB44" s="173"/>
      <c r="AC44" s="174"/>
      <c r="AD44" s="191" t="str">
        <f t="shared" si="0"/>
        <v/>
      </c>
      <c r="AE44" s="173"/>
      <c r="AF44" s="189" t="str">
        <f t="shared" si="1"/>
        <v/>
      </c>
      <c r="AG44" s="173"/>
      <c r="AH44" s="189" t="str">
        <f t="shared" si="2"/>
        <v/>
      </c>
      <c r="AI44" s="192" t="str">
        <f t="shared" si="3"/>
        <v/>
      </c>
      <c r="AJ44" s="193" t="str">
        <f>IFERROR(IF(AND(AD43="Probabilidad",AD44="Probabilidad"),(AJ43-(+AJ43*AI44)),IF(AND(AD43="Impacto",AD44="Probabilidad"),(AJ42-(+AJ42*AI44)),IF(AD44="Impacto",AJ43,""))),"")</f>
        <v/>
      </c>
      <c r="AK44" s="193" t="str">
        <f>IFERROR(IF(AND(AD43="Impacto",AD44="Impacto"),(AK43-(+AK43*AI44)),IF(AND(AD43="Probabilidad",AD44="Impacto"),(AK42-(+AK42*AI44)),IF(AD44="Probabilidad",AK43,""))),"")</f>
        <v/>
      </c>
      <c r="AL44" s="175"/>
      <c r="AM44" s="175"/>
      <c r="AN44" s="175"/>
      <c r="AO44" s="618"/>
      <c r="AP44" s="618"/>
      <c r="AQ44" s="629"/>
      <c r="AR44" s="618"/>
      <c r="AS44" s="618"/>
      <c r="AT44" s="629"/>
      <c r="AU44" s="629"/>
      <c r="AV44" s="629"/>
      <c r="AW44" s="625"/>
      <c r="AX44" s="634"/>
      <c r="AY44" s="551"/>
      <c r="AZ44" s="616"/>
      <c r="BA44" s="616"/>
    </row>
    <row r="45" spans="1:53" s="101" customFormat="1" ht="17.25" hidden="1" thickBot="1" x14ac:dyDescent="0.3">
      <c r="A45" s="650"/>
      <c r="B45" s="651"/>
      <c r="C45" s="653"/>
      <c r="D45" s="622"/>
      <c r="E45" s="528"/>
      <c r="F45" s="659"/>
      <c r="G45" s="552"/>
      <c r="H45" s="626"/>
      <c r="I45" s="546"/>
      <c r="J45" s="662"/>
      <c r="K45" s="540"/>
      <c r="L45" s="552"/>
      <c r="M45" s="552"/>
      <c r="N45" s="613"/>
      <c r="O45" s="632"/>
      <c r="P45" s="626"/>
      <c r="Q45" s="624"/>
      <c r="R45" s="626"/>
      <c r="S45" s="624"/>
      <c r="T45" s="626"/>
      <c r="U45" s="624"/>
      <c r="V45" s="628"/>
      <c r="W45" s="624"/>
      <c r="X45" s="624"/>
      <c r="Y45" s="630"/>
      <c r="Z45" s="195">
        <v>6</v>
      </c>
      <c r="AA45" s="179"/>
      <c r="AB45" s="196"/>
      <c r="AC45" s="179"/>
      <c r="AD45" s="197" t="str">
        <f t="shared" si="0"/>
        <v/>
      </c>
      <c r="AE45" s="196"/>
      <c r="AF45" s="194" t="str">
        <f t="shared" si="1"/>
        <v/>
      </c>
      <c r="AG45" s="196"/>
      <c r="AH45" s="194" t="str">
        <f t="shared" si="2"/>
        <v/>
      </c>
      <c r="AI45" s="198" t="str">
        <f t="shared" si="3"/>
        <v/>
      </c>
      <c r="AJ45" s="199" t="str">
        <f>IFERROR(IF(AND(AD44="Probabilidad",AD45="Probabilidad"),(AJ44-(+AJ44*AI45)),IF(AND(AD44="Impacto",AD45="Probabilidad"),(AJ43-(+AJ43*AI45)),IF(AD45="Impacto",AJ44,""))),"")</f>
        <v/>
      </c>
      <c r="AK45" s="199" t="str">
        <f>IFERROR(IF(AND(AD44="Impacto",AD45="Impacto"),(AK44-(+AK44*AI45)),IF(AND(AD44="Probabilidad",AD45="Impacto"),(AK43-(+AK43*AI45)),IF(AD45="Probabilidad",AK44,""))),"")</f>
        <v/>
      </c>
      <c r="AL45" s="200"/>
      <c r="AM45" s="200"/>
      <c r="AN45" s="200"/>
      <c r="AO45" s="619"/>
      <c r="AP45" s="619"/>
      <c r="AQ45" s="630"/>
      <c r="AR45" s="619"/>
      <c r="AS45" s="619"/>
      <c r="AT45" s="630"/>
      <c r="AU45" s="630"/>
      <c r="AV45" s="630"/>
      <c r="AW45" s="626"/>
      <c r="AX45" s="635"/>
      <c r="AY45" s="552"/>
      <c r="AZ45" s="617"/>
      <c r="BA45" s="617"/>
    </row>
    <row r="46" spans="1:53" s="101" customFormat="1" hidden="1" x14ac:dyDescent="0.25">
      <c r="A46" s="650"/>
      <c r="B46" s="651"/>
      <c r="C46" s="652"/>
      <c r="D46" s="523"/>
      <c r="E46" s="526"/>
      <c r="F46" s="529"/>
      <c r="G46" s="508"/>
      <c r="H46" s="505"/>
      <c r="I46" s="553"/>
      <c r="J46" s="535"/>
      <c r="K46" s="538" t="str">
        <f>CONCATENATE(" *",'Identificación RG-RF-RLA-FT'!C119," *",'Identificación RG-RF-RLA-FT'!E119," *",'Identificación RG-RF-RLA-FT'!G119)</f>
        <v xml:space="preserve"> * * *</v>
      </c>
      <c r="L46" s="508"/>
      <c r="M46" s="508"/>
      <c r="N46" s="514"/>
      <c r="O46" s="517"/>
      <c r="P46" s="505"/>
      <c r="Q46" s="520" t="str">
        <f>IF(P46="Muy Alta",100%,IF(P46="Alta",80%,IF(P46="Media",60%,IF(P46="Baja",40%,IF(P46="Muy Baja",20%,"")))))</f>
        <v/>
      </c>
      <c r="R46" s="505"/>
      <c r="S46" s="520" t="str">
        <f>IF(R46="Catastrófico",100%,IF(R46="Mayor",80%,IF(R46="Moderado",60%,IF(R46="Menor",40%,IF(R46="Leve",20%,"")))))</f>
        <v/>
      </c>
      <c r="T46" s="505"/>
      <c r="U46" s="520" t="str">
        <f>IF(T46="Catastrófico",100%,IF(T46="Mayor",80%,IF(T46="Moderado",60%,IF(T46="Menor",40%,IF(T46="Leve",20%,"")))))</f>
        <v/>
      </c>
      <c r="V46" s="541" t="str">
        <f>IF(W46=100%,"Catastrófico",IF(W46=80%,"Mayor",IF(W46=60%,"Moderado",IF(W46=40%,"Menor",IF(W46=20%,"Leve","")))))</f>
        <v/>
      </c>
      <c r="W46" s="520" t="str">
        <f>IF(AND(S46="",U46=""),"",MAX(S46,U46))</f>
        <v/>
      </c>
      <c r="X46" s="520" t="str">
        <f>CONCATENATE(P46,V46)</f>
        <v/>
      </c>
      <c r="Y46" s="502" t="str">
        <f>IF(X46="Muy AltaLeve","Alto",IF(X46="Muy AltaMenor","Alto",IF(X46="Muy AltaModerado","Alto",IF(X46="Muy AltaMayor","Alto",IF(X46="Muy AltaCatastrófico","Extremo",IF(X46="AltaLeve","Moderado",IF(X46="AltaMenor","Moderado",IF(X46="AltaModerado","Alto",IF(X46="AltaMayor","Alto",IF(X46="AltaCatastrófico","Extremo",IF(X46="MediaLeve","Moderado",IF(X46="MediaMenor","Moderado",IF(X46="MediaModerado","Moderado",IF(X46="MediaMayor","Alto",IF(X46="MediaCatastrófico","Extremo",IF(X46="BajaLeve","Bajo",IF(X46="BajaMenor","Moderado",IF(X46="BajaModerado","Moderado",IF(X46="BajaMayor","Alto",IF(X46="BajaCatastrófico","Extremo",IF(X46="Muy BajaLeve","Bajo",IF(X46="Muy BajaMenor","Bajo",IF(X46="Muy BajaModerado","Moderado",IF(X46="Muy BajaMayor","Alto",IF(X46="Muy BajaCatastrófico","Extremo","")))))))))))))))))))))))))</f>
        <v/>
      </c>
      <c r="Z46" s="135">
        <v>1</v>
      </c>
      <c r="AA46" s="133"/>
      <c r="AB46" s="136"/>
      <c r="AC46" s="133"/>
      <c r="AD46" s="180" t="str">
        <f t="shared" si="0"/>
        <v/>
      </c>
      <c r="AE46" s="177"/>
      <c r="AF46" s="134" t="str">
        <f t="shared" si="1"/>
        <v/>
      </c>
      <c r="AG46" s="177"/>
      <c r="AH46" s="134" t="str">
        <f t="shared" si="2"/>
        <v/>
      </c>
      <c r="AI46" s="138" t="str">
        <f t="shared" si="3"/>
        <v/>
      </c>
      <c r="AJ46" s="139" t="str">
        <f>IFERROR(IF(AD46="Probabilidad",(Q46-(+Q46*AI46)),IF(AD46="Impacto",Q46,"")),"")</f>
        <v/>
      </c>
      <c r="AK46" s="139" t="str">
        <f>IFERROR(IF(AD46="Impacto",(W46-(+W46*AI46)),IF(AD46="Probabilidad",W46,"")),"")</f>
        <v/>
      </c>
      <c r="AL46" s="140"/>
      <c r="AM46" s="140"/>
      <c r="AN46" s="140"/>
      <c r="AO46" s="544" t="str">
        <f>Q46</f>
        <v/>
      </c>
      <c r="AP46" s="544" t="str">
        <f>IF(AJ46="","",MIN(AJ46:AJ51))</f>
        <v/>
      </c>
      <c r="AQ46" s="502" t="str">
        <f>IFERROR(IF(AP46="","",IF(AP46&lt;=0.2,"Muy Baja",IF(AP46&lt;=0.4,"Baja",IF(AP46&lt;=0.6,"Media",IF(AP46&lt;=0.8,"Alta","Muy Alta"))))),"")</f>
        <v/>
      </c>
      <c r="AR46" s="544" t="str">
        <f>W46</f>
        <v/>
      </c>
      <c r="AS46" s="544" t="str">
        <f>IF(AK46="","",MIN(AK46:AK51))</f>
        <v/>
      </c>
      <c r="AT46" s="502" t="str">
        <f>IFERROR(IF(AS46="","",IF(AS46&lt;=0.2,"Leve",IF(AS46&lt;=0.4,"Menor",IF(AS46&lt;=0.6,"Moderado",IF(AS46&lt;=0.8,"Mayor","Catastrófico"))))),"")</f>
        <v/>
      </c>
      <c r="AU46" s="502" t="str">
        <f>Y46</f>
        <v/>
      </c>
      <c r="AV46" s="502" t="str">
        <f>IFERROR(IF(OR(AND(AQ46="Muy Baja",AT46="Leve"),AND(AQ46="Muy Baja",AT46="Menor"),AND(AQ46="Baja",AT46="Leve")),"Bajo",IF(OR(AND(AQ46="Muy baja",AT46="Moderado"),AND(AQ46="Baja",AT46="Menor"),AND(AQ46="Baja",AT46="Moderado"),AND(AQ46="Media",AT46="Leve"),AND(AQ46="Media",AT46="Menor"),AND(AQ46="Media",AT46="Moderado"),AND(AQ46="Alta",AT46="Leve"),AND(AQ46="Alta",AT46="Menor")),"Moderado",IF(OR(AND(AQ46="Muy Baja",AT46="Mayor"),AND(AQ46="Baja",AT46="Mayor"),AND(AQ46="Media",AT46="Mayor"),AND(AQ46="Alta",AT46="Moderado"),AND(AQ46="Alta",AT46="Mayor"),AND(AQ46="Muy Alta",AT46="Leve"),AND(AQ46="Muy Alta",AT46="Menor"),AND(AQ46="Muy Alta",AT46="Moderado"),AND(AQ46="Muy Alta",AT46="Mayor")),"Alto",IF(OR(AND(AQ46="Muy Baja",AT46="Catastrófico"),AND(AQ46="Baja",AT46="Catastrófico"),AND(AQ46="Media",AT46="Catastrófico"),AND(AQ46="Alta",AT46="Catastrófico"),AND(AQ46="Muy Alta",AT46="Catastrófico")),"Extremo","")))),"")</f>
        <v/>
      </c>
      <c r="AW46" s="505"/>
      <c r="AX46" s="557"/>
      <c r="AY46" s="508"/>
      <c r="AZ46" s="511"/>
      <c r="BA46" s="511"/>
    </row>
    <row r="47" spans="1:53" s="101" customFormat="1" hidden="1" x14ac:dyDescent="0.25">
      <c r="A47" s="650"/>
      <c r="B47" s="651"/>
      <c r="C47" s="652"/>
      <c r="D47" s="524"/>
      <c r="E47" s="527"/>
      <c r="F47" s="530"/>
      <c r="G47" s="551"/>
      <c r="H47" s="506"/>
      <c r="I47" s="545"/>
      <c r="J47" s="536"/>
      <c r="K47" s="539"/>
      <c r="L47" s="509"/>
      <c r="M47" s="509"/>
      <c r="N47" s="638"/>
      <c r="O47" s="631"/>
      <c r="P47" s="506"/>
      <c r="Q47" s="521"/>
      <c r="R47" s="506"/>
      <c r="S47" s="521"/>
      <c r="T47" s="506"/>
      <c r="U47" s="521"/>
      <c r="V47" s="542"/>
      <c r="W47" s="521"/>
      <c r="X47" s="521"/>
      <c r="Y47" s="503"/>
      <c r="Z47" s="145">
        <v>2</v>
      </c>
      <c r="AA47" s="174"/>
      <c r="AB47" s="173"/>
      <c r="AC47" s="174"/>
      <c r="AD47" s="148" t="str">
        <f t="shared" si="0"/>
        <v/>
      </c>
      <c r="AE47" s="173"/>
      <c r="AF47" s="150" t="str">
        <f t="shared" si="1"/>
        <v/>
      </c>
      <c r="AG47" s="173"/>
      <c r="AH47" s="144" t="str">
        <f t="shared" si="2"/>
        <v/>
      </c>
      <c r="AI47" s="151" t="str">
        <f t="shared" si="3"/>
        <v/>
      </c>
      <c r="AJ47" s="152" t="str">
        <f>IFERROR(IF(AND(AD46="Probabilidad",AD47="Probabilidad"),(AJ46-(+AJ46*AI47)),IF(AD47="Probabilidad",(Q46-(+Q46*AI47)),IF(AD47="Impacto",AJ46,""))),"")</f>
        <v/>
      </c>
      <c r="AK47" s="152" t="str">
        <f>IFERROR(IF(AND(AD46="Impacto",AD47="Impacto"),(AK46-(+AK46*AI47)),IF(AD47="Impacto",(W46-(W46*AI47)),IF(AD47="Probabilidad",AK46,""))),"")</f>
        <v/>
      </c>
      <c r="AL47" s="175"/>
      <c r="AM47" s="175"/>
      <c r="AN47" s="175"/>
      <c r="AO47" s="545"/>
      <c r="AP47" s="545"/>
      <c r="AQ47" s="503"/>
      <c r="AR47" s="545"/>
      <c r="AS47" s="545"/>
      <c r="AT47" s="503"/>
      <c r="AU47" s="503"/>
      <c r="AV47" s="503"/>
      <c r="AW47" s="506"/>
      <c r="AX47" s="636"/>
      <c r="AY47" s="551"/>
      <c r="AZ47" s="616"/>
      <c r="BA47" s="616"/>
    </row>
    <row r="48" spans="1:53" s="101" customFormat="1" hidden="1" x14ac:dyDescent="0.25">
      <c r="A48" s="650"/>
      <c r="B48" s="651"/>
      <c r="C48" s="652"/>
      <c r="D48" s="524"/>
      <c r="E48" s="527"/>
      <c r="F48" s="530"/>
      <c r="G48" s="551"/>
      <c r="H48" s="506"/>
      <c r="I48" s="545"/>
      <c r="J48" s="536"/>
      <c r="K48" s="539"/>
      <c r="L48" s="509"/>
      <c r="M48" s="509"/>
      <c r="N48" s="638"/>
      <c r="O48" s="631"/>
      <c r="P48" s="506"/>
      <c r="Q48" s="521"/>
      <c r="R48" s="506"/>
      <c r="S48" s="521"/>
      <c r="T48" s="506"/>
      <c r="U48" s="521"/>
      <c r="V48" s="542"/>
      <c r="W48" s="521"/>
      <c r="X48" s="521"/>
      <c r="Y48" s="503"/>
      <c r="Z48" s="145">
        <v>3</v>
      </c>
      <c r="AA48" s="174"/>
      <c r="AB48" s="173"/>
      <c r="AC48" s="174"/>
      <c r="AD48" s="148" t="str">
        <f t="shared" si="0"/>
        <v/>
      </c>
      <c r="AE48" s="173"/>
      <c r="AF48" s="150" t="str">
        <f t="shared" si="1"/>
        <v/>
      </c>
      <c r="AG48" s="173"/>
      <c r="AH48" s="144" t="str">
        <f t="shared" si="2"/>
        <v/>
      </c>
      <c r="AI48" s="151" t="str">
        <f t="shared" si="3"/>
        <v/>
      </c>
      <c r="AJ48" s="152" t="str">
        <f>IFERROR(IF(AND(AD47="Probabilidad",AD48="Probabilidad"),(AJ47-(+AJ47*AI48)),IF(AND(AD47="Impacto",AD48="Probabilidad"),(AJ46-(+AJ46*AI48)),IF(AD48="Impacto",AJ47,""))),"")</f>
        <v/>
      </c>
      <c r="AK48" s="152" t="str">
        <f>IFERROR(IF(AND(AD47="Impacto",AD48="Impacto"),(AK47-(+AK47*AI48)),IF(AND(AD47="Probabilidad",AD48="Impacto"),(AK46-(+AK46*AI48)),IF(AD48="Probabilidad",AK47,""))),"")</f>
        <v/>
      </c>
      <c r="AL48" s="175"/>
      <c r="AM48" s="175"/>
      <c r="AN48" s="175"/>
      <c r="AO48" s="545"/>
      <c r="AP48" s="545"/>
      <c r="AQ48" s="503"/>
      <c r="AR48" s="545"/>
      <c r="AS48" s="545"/>
      <c r="AT48" s="503"/>
      <c r="AU48" s="503"/>
      <c r="AV48" s="503"/>
      <c r="AW48" s="506"/>
      <c r="AX48" s="636"/>
      <c r="AY48" s="551"/>
      <c r="AZ48" s="616"/>
      <c r="BA48" s="616"/>
    </row>
    <row r="49" spans="1:53" s="101" customFormat="1" hidden="1" x14ac:dyDescent="0.25">
      <c r="A49" s="650"/>
      <c r="B49" s="651"/>
      <c r="C49" s="652"/>
      <c r="D49" s="524"/>
      <c r="E49" s="527"/>
      <c r="F49" s="530"/>
      <c r="G49" s="551"/>
      <c r="H49" s="506"/>
      <c r="I49" s="545"/>
      <c r="J49" s="536"/>
      <c r="K49" s="539"/>
      <c r="L49" s="509"/>
      <c r="M49" s="509"/>
      <c r="N49" s="638"/>
      <c r="O49" s="631"/>
      <c r="P49" s="506"/>
      <c r="Q49" s="521"/>
      <c r="R49" s="506"/>
      <c r="S49" s="521"/>
      <c r="T49" s="506"/>
      <c r="U49" s="521"/>
      <c r="V49" s="542"/>
      <c r="W49" s="521"/>
      <c r="X49" s="521"/>
      <c r="Y49" s="503"/>
      <c r="Z49" s="145">
        <v>4</v>
      </c>
      <c r="AA49" s="174"/>
      <c r="AB49" s="173"/>
      <c r="AC49" s="174"/>
      <c r="AD49" s="148" t="str">
        <f t="shared" si="0"/>
        <v/>
      </c>
      <c r="AE49" s="173"/>
      <c r="AF49" s="150" t="str">
        <f t="shared" si="1"/>
        <v/>
      </c>
      <c r="AG49" s="173"/>
      <c r="AH49" s="144" t="str">
        <f t="shared" si="2"/>
        <v/>
      </c>
      <c r="AI49" s="151" t="str">
        <f t="shared" si="3"/>
        <v/>
      </c>
      <c r="AJ49" s="152" t="str">
        <f>IFERROR(IF(AND(AD48="Probabilidad",AD49="Probabilidad"),(AJ48-(+AJ48*AI49)),IF(AND(AD48="Impacto",AD49="Probabilidad"),(AJ47-(+AJ47*AI49)),IF(AD49="Impacto",AJ48,""))),"")</f>
        <v/>
      </c>
      <c r="AK49" s="152" t="str">
        <f>IFERROR(IF(AND(AD48="Impacto",AD49="Impacto"),(AK48-(+AK48*AI49)),IF(AND(AD48="Probabilidad",AD49="Impacto"),(AK47-(+AK47*AI49)),IF(AD49="Probabilidad",AK48,""))),"")</f>
        <v/>
      </c>
      <c r="AL49" s="175"/>
      <c r="AM49" s="175"/>
      <c r="AN49" s="175"/>
      <c r="AO49" s="545"/>
      <c r="AP49" s="545"/>
      <c r="AQ49" s="503"/>
      <c r="AR49" s="545"/>
      <c r="AS49" s="545"/>
      <c r="AT49" s="503"/>
      <c r="AU49" s="503"/>
      <c r="AV49" s="503"/>
      <c r="AW49" s="506"/>
      <c r="AX49" s="636"/>
      <c r="AY49" s="551"/>
      <c r="AZ49" s="616"/>
      <c r="BA49" s="616"/>
    </row>
    <row r="50" spans="1:53" s="101" customFormat="1" hidden="1" x14ac:dyDescent="0.25">
      <c r="A50" s="650"/>
      <c r="B50" s="651"/>
      <c r="C50" s="652"/>
      <c r="D50" s="524"/>
      <c r="E50" s="527"/>
      <c r="F50" s="530"/>
      <c r="G50" s="551"/>
      <c r="H50" s="506"/>
      <c r="I50" s="545"/>
      <c r="J50" s="536"/>
      <c r="K50" s="539"/>
      <c r="L50" s="509"/>
      <c r="M50" s="509"/>
      <c r="N50" s="638"/>
      <c r="O50" s="631"/>
      <c r="P50" s="506"/>
      <c r="Q50" s="521"/>
      <c r="R50" s="506"/>
      <c r="S50" s="521"/>
      <c r="T50" s="506"/>
      <c r="U50" s="521"/>
      <c r="V50" s="542"/>
      <c r="W50" s="521"/>
      <c r="X50" s="521"/>
      <c r="Y50" s="503"/>
      <c r="Z50" s="145">
        <v>5</v>
      </c>
      <c r="AA50" s="143"/>
      <c r="AB50" s="166"/>
      <c r="AC50" s="143"/>
      <c r="AD50" s="148" t="str">
        <f t="shared" si="0"/>
        <v/>
      </c>
      <c r="AE50" s="166"/>
      <c r="AF50" s="150" t="str">
        <f t="shared" si="1"/>
        <v/>
      </c>
      <c r="AG50" s="166"/>
      <c r="AH50" s="144" t="str">
        <f t="shared" si="2"/>
        <v/>
      </c>
      <c r="AI50" s="151" t="str">
        <f t="shared" si="3"/>
        <v/>
      </c>
      <c r="AJ50" s="152" t="str">
        <f>IFERROR(IF(AND(AD49="Probabilidad",AD50="Probabilidad"),(AJ49-(+AJ49*AI50)),IF(AND(AD49="Impacto",AD50="Probabilidad"),(AJ48-(+AJ48*AI50)),IF(AD50="Impacto",AJ49,""))),"")</f>
        <v/>
      </c>
      <c r="AK50" s="152" t="str">
        <f>IFERROR(IF(AND(AD49="Impacto",AD50="Impacto"),(AK49-(+AK49*AI50)),IF(AND(AD49="Probabilidad",AD50="Impacto"),(AK48-(+AK48*AI50)),IF(AD50="Probabilidad",AK49,""))),"")</f>
        <v/>
      </c>
      <c r="AL50" s="167"/>
      <c r="AM50" s="167"/>
      <c r="AN50" s="167"/>
      <c r="AO50" s="545"/>
      <c r="AP50" s="545"/>
      <c r="AQ50" s="503"/>
      <c r="AR50" s="545"/>
      <c r="AS50" s="545"/>
      <c r="AT50" s="503"/>
      <c r="AU50" s="503"/>
      <c r="AV50" s="503"/>
      <c r="AW50" s="506"/>
      <c r="AX50" s="636"/>
      <c r="AY50" s="551"/>
      <c r="AZ50" s="616"/>
      <c r="BA50" s="616"/>
    </row>
    <row r="51" spans="1:53" s="101" customFormat="1" ht="17.25" hidden="1" thickBot="1" x14ac:dyDescent="0.3">
      <c r="A51" s="650"/>
      <c r="B51" s="651"/>
      <c r="C51" s="652"/>
      <c r="D51" s="525"/>
      <c r="E51" s="528"/>
      <c r="F51" s="531"/>
      <c r="G51" s="552"/>
      <c r="H51" s="507"/>
      <c r="I51" s="546"/>
      <c r="J51" s="537"/>
      <c r="K51" s="540"/>
      <c r="L51" s="510"/>
      <c r="M51" s="510"/>
      <c r="N51" s="639"/>
      <c r="O51" s="632"/>
      <c r="P51" s="507"/>
      <c r="Q51" s="522"/>
      <c r="R51" s="507"/>
      <c r="S51" s="522"/>
      <c r="T51" s="507"/>
      <c r="U51" s="522"/>
      <c r="V51" s="543"/>
      <c r="W51" s="522"/>
      <c r="X51" s="522"/>
      <c r="Y51" s="504"/>
      <c r="Z51" s="156">
        <v>6</v>
      </c>
      <c r="AA51" s="154"/>
      <c r="AB51" s="169"/>
      <c r="AC51" s="154"/>
      <c r="AD51" s="159" t="str">
        <f t="shared" si="0"/>
        <v/>
      </c>
      <c r="AE51" s="201"/>
      <c r="AF51" s="160" t="str">
        <f t="shared" si="1"/>
        <v/>
      </c>
      <c r="AG51" s="201"/>
      <c r="AH51" s="155" t="str">
        <f t="shared" si="2"/>
        <v/>
      </c>
      <c r="AI51" s="161" t="str">
        <f t="shared" si="3"/>
        <v/>
      </c>
      <c r="AJ51" s="152" t="str">
        <f>IFERROR(IF(AND(AD50="Probabilidad",AD51="Probabilidad"),(AJ50-(+AJ50*AI51)),IF(AND(AD50="Impacto",AD51="Probabilidad"),(AJ49-(+AJ49*AI51)),IF(AD51="Impacto",AJ50,""))),"")</f>
        <v/>
      </c>
      <c r="AK51" s="152" t="str">
        <f>IFERROR(IF(AND(AD50="Impacto",AD51="Impacto"),(AK50-(+AK50*AI51)),IF(AND(AD50="Probabilidad",AD51="Impacto"),(AK49-(+AK49*AI51)),IF(AD51="Probabilidad",AK50,""))),"")</f>
        <v/>
      </c>
      <c r="AL51" s="171"/>
      <c r="AM51" s="171"/>
      <c r="AN51" s="171"/>
      <c r="AO51" s="546"/>
      <c r="AP51" s="546"/>
      <c r="AQ51" s="504"/>
      <c r="AR51" s="546"/>
      <c r="AS51" s="546"/>
      <c r="AT51" s="504"/>
      <c r="AU51" s="504"/>
      <c r="AV51" s="504"/>
      <c r="AW51" s="507"/>
      <c r="AX51" s="637"/>
      <c r="AY51" s="552"/>
      <c r="AZ51" s="617"/>
      <c r="BA51" s="617"/>
    </row>
    <row r="52" spans="1:53" s="101" customFormat="1" hidden="1" x14ac:dyDescent="0.25">
      <c r="A52" s="650"/>
      <c r="B52" s="651"/>
      <c r="C52" s="652"/>
      <c r="D52" s="523"/>
      <c r="E52" s="526"/>
      <c r="F52" s="529"/>
      <c r="G52" s="508"/>
      <c r="H52" s="505"/>
      <c r="I52" s="553"/>
      <c r="J52" s="535"/>
      <c r="K52" s="538" t="str">
        <f>CONCATENATE(" *",'Identificación RG-RF-RLA-FT'!C136," *",'Identificación RG-RF-RLA-FT'!E136," *",'Identificación RG-RF-RLA-FT'!G136)</f>
        <v xml:space="preserve"> * * *</v>
      </c>
      <c r="L52" s="508"/>
      <c r="M52" s="508"/>
      <c r="N52" s="514"/>
      <c r="O52" s="517"/>
      <c r="P52" s="505"/>
      <c r="Q52" s="520" t="str">
        <f>IF(P52="Muy Alta",100%,IF(P52="Alta",80%,IF(P52="Media",60%,IF(P52="Baja",40%,IF(P52="Muy Baja",20%,"")))))</f>
        <v/>
      </c>
      <c r="R52" s="505"/>
      <c r="S52" s="520" t="str">
        <f>IF(R52="Catastrófico",100%,IF(R52="Mayor",80%,IF(R52="Moderado",60%,IF(R52="Menor",40%,IF(R52="Leve",20%,"")))))</f>
        <v/>
      </c>
      <c r="T52" s="505"/>
      <c r="U52" s="520" t="str">
        <f>IF(T52="Catastrófico",100%,IF(T52="Mayor",80%,IF(T52="Moderado",60%,IF(T52="Menor",40%,IF(T52="Leve",20%,"")))))</f>
        <v/>
      </c>
      <c r="V52" s="541" t="str">
        <f>IF(W52=100%,"Catastrófico",IF(W52=80%,"Mayor",IF(W52=60%,"Moderado",IF(W52=40%,"Menor",IF(W52=20%,"Leve","")))))</f>
        <v/>
      </c>
      <c r="W52" s="520" t="str">
        <f>IF(AND(S52="",U52=""),"",MAX(S52,U52))</f>
        <v/>
      </c>
      <c r="X52" s="520" t="str">
        <f>CONCATENATE(P52,V52)</f>
        <v/>
      </c>
      <c r="Y52" s="502" t="str">
        <f>IF(X52="Muy AltaLeve","Alto",IF(X52="Muy AltaMenor","Alto",IF(X52="Muy AltaModerado","Alto",IF(X52="Muy AltaMayor","Alto",IF(X52="Muy AltaCatastrófico","Extremo",IF(X52="AltaLeve","Moderado",IF(X52="AltaMenor","Moderado",IF(X52="AltaModerado","Alto",IF(X52="AltaMayor","Alto",IF(X52="AltaCatastrófico","Extremo",IF(X52="MediaLeve","Moderado",IF(X52="MediaMenor","Moderado",IF(X52="MediaModerado","Moderado",IF(X52="MediaMayor","Alto",IF(X52="MediaCatastrófico","Extremo",IF(X52="BajaLeve","Bajo",IF(X52="BajaMenor","Moderado",IF(X52="BajaModerado","Moderado",IF(X52="BajaMayor","Alto",IF(X52="BajaCatastrófico","Extremo",IF(X52="Muy BajaLeve","Bajo",IF(X52="Muy BajaMenor","Bajo",IF(X52="Muy BajaModerado","Moderado",IF(X52="Muy BajaMayor","Alto",IF(X52="Muy BajaCatastrófico","Extremo","")))))))))))))))))))))))))</f>
        <v/>
      </c>
      <c r="Z52" s="135">
        <v>1</v>
      </c>
      <c r="AA52" s="178"/>
      <c r="AB52" s="136"/>
      <c r="AC52" s="163"/>
      <c r="AD52" s="137" t="str">
        <f t="shared" si="0"/>
        <v/>
      </c>
      <c r="AE52" s="136"/>
      <c r="AF52" s="134" t="str">
        <f t="shared" si="1"/>
        <v/>
      </c>
      <c r="AG52" s="136"/>
      <c r="AH52" s="134" t="str">
        <f t="shared" si="2"/>
        <v/>
      </c>
      <c r="AI52" s="138" t="str">
        <f t="shared" si="3"/>
        <v/>
      </c>
      <c r="AJ52" s="139" t="str">
        <f>IFERROR(IF(AD52="Probabilidad",(Q52-(+Q52*AI52)),IF(AD52="Impacto",Q52,"")),"")</f>
        <v/>
      </c>
      <c r="AK52" s="139" t="str">
        <f>IFERROR(IF(AD52="Impacto",(W52-(+W52*AI52)),IF(AD52="Probabilidad",W52,"")),"")</f>
        <v/>
      </c>
      <c r="AL52" s="140"/>
      <c r="AM52" s="140"/>
      <c r="AN52" s="140"/>
      <c r="AO52" s="544" t="str">
        <f>Q52</f>
        <v/>
      </c>
      <c r="AP52" s="544" t="str">
        <f>IF(AJ52="","",MIN(AJ52:AJ57))</f>
        <v/>
      </c>
      <c r="AQ52" s="502" t="str">
        <f>IFERROR(IF(AP52="","",IF(AP52&lt;=0.2,"Muy Baja",IF(AP52&lt;=0.4,"Baja",IF(AP52&lt;=0.6,"Media",IF(AP52&lt;=0.8,"Alta","Muy Alta"))))),"")</f>
        <v/>
      </c>
      <c r="AR52" s="544" t="str">
        <f>W52</f>
        <v/>
      </c>
      <c r="AS52" s="544" t="str">
        <f>IF(AK52="","",MIN(AK52:AK57))</f>
        <v/>
      </c>
      <c r="AT52" s="502" t="str">
        <f>IFERROR(IF(AS52="","",IF(AS52&lt;=0.2,"Leve",IF(AS52&lt;=0.4,"Menor",IF(AS52&lt;=0.6,"Moderado",IF(AS52&lt;=0.8,"Mayor","Catastrófico"))))),"")</f>
        <v/>
      </c>
      <c r="AU52" s="502" t="str">
        <f>Y52</f>
        <v/>
      </c>
      <c r="AV52" s="502" t="str">
        <f>IFERROR(IF(OR(AND(AQ52="Muy Baja",AT52="Leve"),AND(AQ52="Muy Baja",AT52="Menor"),AND(AQ52="Baja",AT52="Leve")),"Bajo",IF(OR(AND(AQ52="Muy baja",AT52="Moderado"),AND(AQ52="Baja",AT52="Menor"),AND(AQ52="Baja",AT52="Moderado"),AND(AQ52="Media",AT52="Leve"),AND(AQ52="Media",AT52="Menor"),AND(AQ52="Media",AT52="Moderado"),AND(AQ52="Alta",AT52="Leve"),AND(AQ52="Alta",AT52="Menor")),"Moderado",IF(OR(AND(AQ52="Muy Baja",AT52="Mayor"),AND(AQ52="Baja",AT52="Mayor"),AND(AQ52="Media",AT52="Mayor"),AND(AQ52="Alta",AT52="Moderado"),AND(AQ52="Alta",AT52="Mayor"),AND(AQ52="Muy Alta",AT52="Leve"),AND(AQ52="Muy Alta",AT52="Menor"),AND(AQ52="Muy Alta",AT52="Moderado"),AND(AQ52="Muy Alta",AT52="Mayor")),"Alto",IF(OR(AND(AQ52="Muy Baja",AT52="Catastrófico"),AND(AQ52="Baja",AT52="Catastrófico"),AND(AQ52="Media",AT52="Catastrófico"),AND(AQ52="Alta",AT52="Catastrófico"),AND(AQ52="Muy Alta",AT52="Catastrófico")),"Extremo","")))),"")</f>
        <v/>
      </c>
      <c r="AW52" s="505"/>
      <c r="AX52" s="633"/>
      <c r="AY52" s="508"/>
      <c r="AZ52" s="511"/>
      <c r="BA52" s="511"/>
    </row>
    <row r="53" spans="1:53" s="101" customFormat="1" hidden="1" x14ac:dyDescent="0.25">
      <c r="A53" s="650"/>
      <c r="B53" s="651"/>
      <c r="C53" s="652"/>
      <c r="D53" s="524"/>
      <c r="E53" s="527"/>
      <c r="F53" s="530"/>
      <c r="G53" s="551"/>
      <c r="H53" s="506"/>
      <c r="I53" s="545"/>
      <c r="J53" s="536"/>
      <c r="K53" s="539"/>
      <c r="L53" s="509"/>
      <c r="M53" s="509"/>
      <c r="N53" s="612"/>
      <c r="O53" s="631"/>
      <c r="P53" s="506"/>
      <c r="Q53" s="521"/>
      <c r="R53" s="506"/>
      <c r="S53" s="521"/>
      <c r="T53" s="506"/>
      <c r="U53" s="521"/>
      <c r="V53" s="542"/>
      <c r="W53" s="521"/>
      <c r="X53" s="521"/>
      <c r="Y53" s="503"/>
      <c r="Z53" s="145">
        <v>2</v>
      </c>
      <c r="AA53" s="178"/>
      <c r="AB53" s="173"/>
      <c r="AC53" s="174"/>
      <c r="AD53" s="148" t="str">
        <f t="shared" si="0"/>
        <v/>
      </c>
      <c r="AE53" s="173"/>
      <c r="AF53" s="150" t="str">
        <f t="shared" si="1"/>
        <v/>
      </c>
      <c r="AG53" s="173"/>
      <c r="AH53" s="144" t="str">
        <f t="shared" si="2"/>
        <v/>
      </c>
      <c r="AI53" s="151" t="str">
        <f t="shared" si="3"/>
        <v/>
      </c>
      <c r="AJ53" s="152" t="str">
        <f>IFERROR(IF(AND(AD52="Probabilidad",AD53="Probabilidad"),(AJ52-(+AJ52*AI53)),IF(AD53="Probabilidad",(Q52-(+Q52*AI53)),IF(AD53="Impacto",AJ52,""))),"")</f>
        <v/>
      </c>
      <c r="AK53" s="152" t="str">
        <f>IFERROR(IF(AND(AD52="Impacto",AD53="Impacto"),(AK52-(+AK52*AI53)),IF(AD53="Impacto",(W52-(W52*AI53)),IF(AD53="Probabilidad",AK52,""))),"")</f>
        <v/>
      </c>
      <c r="AL53" s="175"/>
      <c r="AM53" s="175"/>
      <c r="AN53" s="175"/>
      <c r="AO53" s="545"/>
      <c r="AP53" s="545"/>
      <c r="AQ53" s="503"/>
      <c r="AR53" s="545"/>
      <c r="AS53" s="545"/>
      <c r="AT53" s="503"/>
      <c r="AU53" s="503"/>
      <c r="AV53" s="503"/>
      <c r="AW53" s="506"/>
      <c r="AX53" s="634"/>
      <c r="AY53" s="551"/>
      <c r="AZ53" s="616"/>
      <c r="BA53" s="616"/>
    </row>
    <row r="54" spans="1:53" s="101" customFormat="1" hidden="1" x14ac:dyDescent="0.25">
      <c r="A54" s="650"/>
      <c r="B54" s="651"/>
      <c r="C54" s="652"/>
      <c r="D54" s="524"/>
      <c r="E54" s="527"/>
      <c r="F54" s="530"/>
      <c r="G54" s="551"/>
      <c r="H54" s="506"/>
      <c r="I54" s="545"/>
      <c r="J54" s="536"/>
      <c r="K54" s="539"/>
      <c r="L54" s="509"/>
      <c r="M54" s="509"/>
      <c r="N54" s="612"/>
      <c r="O54" s="631"/>
      <c r="P54" s="506"/>
      <c r="Q54" s="521"/>
      <c r="R54" s="506"/>
      <c r="S54" s="521"/>
      <c r="T54" s="506"/>
      <c r="U54" s="521"/>
      <c r="V54" s="542"/>
      <c r="W54" s="521"/>
      <c r="X54" s="521"/>
      <c r="Y54" s="503"/>
      <c r="Z54" s="145">
        <v>3</v>
      </c>
      <c r="AA54" s="178"/>
      <c r="AB54" s="175"/>
      <c r="AC54" s="174"/>
      <c r="AD54" s="148" t="str">
        <f t="shared" si="0"/>
        <v/>
      </c>
      <c r="AE54" s="173"/>
      <c r="AF54" s="150" t="str">
        <f t="shared" si="1"/>
        <v/>
      </c>
      <c r="AG54" s="173"/>
      <c r="AH54" s="144" t="str">
        <f t="shared" si="2"/>
        <v/>
      </c>
      <c r="AI54" s="151" t="str">
        <f t="shared" si="3"/>
        <v/>
      </c>
      <c r="AJ54" s="152" t="str">
        <f>IFERROR(IF(AND(AD53="Probabilidad",AD54="Probabilidad"),(AJ53-(+AJ53*AI54)),IF(AND(AD53="Impacto",AD54="Probabilidad"),(AJ52-(+AJ52*AI54)),IF(AD54="Impacto",AJ53,""))),"")</f>
        <v/>
      </c>
      <c r="AK54" s="152" t="str">
        <f>IFERROR(IF(AND(AD53="Impacto",AD54="Impacto"),(AK53-(+AK53*AI54)),IF(AND(AD53="Probabilidad",AD54="Impacto"),(AK52-(+AK52*AI54)),IF(AD54="Probabilidad",AK53,""))),"")</f>
        <v/>
      </c>
      <c r="AL54" s="175"/>
      <c r="AM54" s="175"/>
      <c r="AN54" s="175"/>
      <c r="AO54" s="545"/>
      <c r="AP54" s="545"/>
      <c r="AQ54" s="503"/>
      <c r="AR54" s="545"/>
      <c r="AS54" s="545"/>
      <c r="AT54" s="503"/>
      <c r="AU54" s="503"/>
      <c r="AV54" s="503"/>
      <c r="AW54" s="506"/>
      <c r="AX54" s="634"/>
      <c r="AY54" s="551"/>
      <c r="AZ54" s="616"/>
      <c r="BA54" s="616"/>
    </row>
    <row r="55" spans="1:53" s="101" customFormat="1" hidden="1" x14ac:dyDescent="0.25">
      <c r="A55" s="650"/>
      <c r="B55" s="651"/>
      <c r="C55" s="652"/>
      <c r="D55" s="524"/>
      <c r="E55" s="527"/>
      <c r="F55" s="530"/>
      <c r="G55" s="551"/>
      <c r="H55" s="506"/>
      <c r="I55" s="545"/>
      <c r="J55" s="536"/>
      <c r="K55" s="539"/>
      <c r="L55" s="509"/>
      <c r="M55" s="509"/>
      <c r="N55" s="612"/>
      <c r="O55" s="631"/>
      <c r="P55" s="506"/>
      <c r="Q55" s="521"/>
      <c r="R55" s="506"/>
      <c r="S55" s="521"/>
      <c r="T55" s="506"/>
      <c r="U55" s="521"/>
      <c r="V55" s="542"/>
      <c r="W55" s="521"/>
      <c r="X55" s="521"/>
      <c r="Y55" s="503"/>
      <c r="Z55" s="145">
        <v>4</v>
      </c>
      <c r="AA55" s="178"/>
      <c r="AB55" s="173"/>
      <c r="AC55" s="174"/>
      <c r="AD55" s="148" t="str">
        <f t="shared" si="0"/>
        <v/>
      </c>
      <c r="AE55" s="173"/>
      <c r="AF55" s="150" t="str">
        <f t="shared" si="1"/>
        <v/>
      </c>
      <c r="AG55" s="173"/>
      <c r="AH55" s="144" t="str">
        <f t="shared" si="2"/>
        <v/>
      </c>
      <c r="AI55" s="151" t="str">
        <f t="shared" si="3"/>
        <v/>
      </c>
      <c r="AJ55" s="152" t="str">
        <f>IFERROR(IF(AND(AD54="Probabilidad",AD55="Probabilidad"),(AJ54-(+AJ54*AI55)),IF(AND(AD54="Impacto",AD55="Probabilidad"),(AJ53-(+AJ53*AI55)),IF(AD55="Impacto",AJ54,""))),"")</f>
        <v/>
      </c>
      <c r="AK55" s="165" t="str">
        <f>IFERROR(IF(AND(AD54="Impacto",AD55="Impacto"),(AK54-(+AK54*AI55)),IF(AND(AD54="Probabilidad",AD55="Impacto"),(AK53-(+AK53*AI55)),IF(AD55="Probabilidad",AK54,""))),"")</f>
        <v/>
      </c>
      <c r="AL55" s="175"/>
      <c r="AM55" s="175"/>
      <c r="AN55" s="175"/>
      <c r="AO55" s="545"/>
      <c r="AP55" s="545"/>
      <c r="AQ55" s="503"/>
      <c r="AR55" s="545"/>
      <c r="AS55" s="545"/>
      <c r="AT55" s="503"/>
      <c r="AU55" s="503"/>
      <c r="AV55" s="503"/>
      <c r="AW55" s="506"/>
      <c r="AX55" s="634"/>
      <c r="AY55" s="551"/>
      <c r="AZ55" s="616"/>
      <c r="BA55" s="616"/>
    </row>
    <row r="56" spans="1:53" s="101" customFormat="1" hidden="1" x14ac:dyDescent="0.25">
      <c r="A56" s="650"/>
      <c r="B56" s="651"/>
      <c r="C56" s="652"/>
      <c r="D56" s="524"/>
      <c r="E56" s="527"/>
      <c r="F56" s="530"/>
      <c r="G56" s="551"/>
      <c r="H56" s="506"/>
      <c r="I56" s="545"/>
      <c r="J56" s="536"/>
      <c r="K56" s="539"/>
      <c r="L56" s="509"/>
      <c r="M56" s="509"/>
      <c r="N56" s="612"/>
      <c r="O56" s="631"/>
      <c r="P56" s="506"/>
      <c r="Q56" s="521"/>
      <c r="R56" s="506"/>
      <c r="S56" s="521"/>
      <c r="T56" s="506"/>
      <c r="U56" s="521"/>
      <c r="V56" s="542"/>
      <c r="W56" s="521"/>
      <c r="X56" s="521"/>
      <c r="Y56" s="503"/>
      <c r="Z56" s="145">
        <v>5</v>
      </c>
      <c r="AA56" s="143"/>
      <c r="AB56" s="166"/>
      <c r="AC56" s="143"/>
      <c r="AD56" s="148" t="str">
        <f t="shared" si="0"/>
        <v/>
      </c>
      <c r="AE56" s="166"/>
      <c r="AF56" s="150" t="str">
        <f t="shared" si="1"/>
        <v/>
      </c>
      <c r="AG56" s="166"/>
      <c r="AH56" s="144" t="str">
        <f t="shared" si="2"/>
        <v/>
      </c>
      <c r="AI56" s="151" t="str">
        <f t="shared" si="3"/>
        <v/>
      </c>
      <c r="AJ56" s="152" t="str">
        <f>IFERROR(IF(AND(AD55="Probabilidad",AD56="Probabilidad"),(AJ55-(+AJ55*AI56)),IF(AND(AD55="Impacto",AD56="Probabilidad"),(AJ54-(+AJ54*AI56)),IF(AD56="Impacto",AJ55,""))),"")</f>
        <v/>
      </c>
      <c r="AK56" s="152" t="str">
        <f>IFERROR(IF(AND(AD55="Impacto",AD56="Impacto"),(AK55-(+AK55*AI56)),IF(AND(AD55="Probabilidad",AD56="Impacto"),(AK54-(+AK54*AI56)),IF(AD56="Probabilidad",AK55,""))),"")</f>
        <v/>
      </c>
      <c r="AL56" s="167"/>
      <c r="AM56" s="167"/>
      <c r="AN56" s="167"/>
      <c r="AO56" s="545"/>
      <c r="AP56" s="545"/>
      <c r="AQ56" s="503"/>
      <c r="AR56" s="545"/>
      <c r="AS56" s="545"/>
      <c r="AT56" s="503"/>
      <c r="AU56" s="503"/>
      <c r="AV56" s="503"/>
      <c r="AW56" s="506"/>
      <c r="AX56" s="634"/>
      <c r="AY56" s="551"/>
      <c r="AZ56" s="616"/>
      <c r="BA56" s="616"/>
    </row>
    <row r="57" spans="1:53" s="101" customFormat="1" ht="17.25" hidden="1" thickBot="1" x14ac:dyDescent="0.3">
      <c r="A57" s="650"/>
      <c r="B57" s="651"/>
      <c r="C57" s="652"/>
      <c r="D57" s="525"/>
      <c r="E57" s="528"/>
      <c r="F57" s="531"/>
      <c r="G57" s="552"/>
      <c r="H57" s="507"/>
      <c r="I57" s="546"/>
      <c r="J57" s="537"/>
      <c r="K57" s="540"/>
      <c r="L57" s="510"/>
      <c r="M57" s="510"/>
      <c r="N57" s="613"/>
      <c r="O57" s="632"/>
      <c r="P57" s="507"/>
      <c r="Q57" s="522"/>
      <c r="R57" s="507"/>
      <c r="S57" s="522"/>
      <c r="T57" s="507"/>
      <c r="U57" s="522"/>
      <c r="V57" s="543"/>
      <c r="W57" s="522"/>
      <c r="X57" s="522"/>
      <c r="Y57" s="504"/>
      <c r="Z57" s="156">
        <v>6</v>
      </c>
      <c r="AA57" s="154"/>
      <c r="AB57" s="169"/>
      <c r="AC57" s="154"/>
      <c r="AD57" s="170" t="str">
        <f t="shared" si="0"/>
        <v/>
      </c>
      <c r="AE57" s="169"/>
      <c r="AF57" s="160" t="str">
        <f t="shared" si="1"/>
        <v/>
      </c>
      <c r="AG57" s="169"/>
      <c r="AH57" s="155" t="str">
        <f t="shared" si="2"/>
        <v/>
      </c>
      <c r="AI57" s="161" t="str">
        <f t="shared" si="3"/>
        <v/>
      </c>
      <c r="AJ57" s="152" t="str">
        <f>IFERROR(IF(AND(AD56="Probabilidad",AD57="Probabilidad"),(AJ56-(+AJ56*AI57)),IF(AND(AD56="Impacto",AD57="Probabilidad"),(AJ55-(+AJ55*AI57)),IF(AD57="Impacto",AJ56,""))),"")</f>
        <v/>
      </c>
      <c r="AK57" s="152" t="str">
        <f>IFERROR(IF(AND(AD56="Impacto",AD57="Impacto"),(AK56-(+AK56*AI57)),IF(AND(AD56="Probabilidad",AD57="Impacto"),(AK55-(+AK55*AI57)),IF(AD57="Probabilidad",AK56,""))),"")</f>
        <v/>
      </c>
      <c r="AL57" s="171"/>
      <c r="AM57" s="171"/>
      <c r="AN57" s="171"/>
      <c r="AO57" s="546"/>
      <c r="AP57" s="546"/>
      <c r="AQ57" s="504"/>
      <c r="AR57" s="546"/>
      <c r="AS57" s="546"/>
      <c r="AT57" s="504"/>
      <c r="AU57" s="504"/>
      <c r="AV57" s="504"/>
      <c r="AW57" s="507"/>
      <c r="AX57" s="635"/>
      <c r="AY57" s="552"/>
      <c r="AZ57" s="617"/>
      <c r="BA57" s="617"/>
    </row>
    <row r="58" spans="1:53" s="101" customFormat="1" hidden="1" x14ac:dyDescent="0.25">
      <c r="A58" s="650"/>
      <c r="B58" s="651"/>
      <c r="C58" s="652"/>
      <c r="D58" s="523"/>
      <c r="E58" s="526"/>
      <c r="F58" s="529"/>
      <c r="G58" s="508"/>
      <c r="H58" s="505"/>
      <c r="I58" s="553"/>
      <c r="J58" s="535"/>
      <c r="K58" s="538" t="str">
        <f>CONCATENATE(" *",'Identificación RG-RF-RLA-FT'!C153," *",'Identificación RG-RF-RLA-FT'!E153," *",'Identificación RG-RF-RLA-FT'!G153)</f>
        <v xml:space="preserve"> * * *</v>
      </c>
      <c r="L58" s="508"/>
      <c r="M58" s="508"/>
      <c r="N58" s="514"/>
      <c r="O58" s="517"/>
      <c r="P58" s="505"/>
      <c r="Q58" s="520" t="str">
        <f>IF(P58="Muy Alta",100%,IF(P58="Alta",80%,IF(P58="Media",60%,IF(P58="Baja",40%,IF(P58="Muy Baja",20%,"")))))</f>
        <v/>
      </c>
      <c r="R58" s="505"/>
      <c r="S58" s="520" t="str">
        <f>IF(R58="Catastrófico",100%,IF(R58="Mayor",80%,IF(R58="Moderado",60%,IF(R58="Menor",40%,IF(R58="Leve",20%,"")))))</f>
        <v/>
      </c>
      <c r="T58" s="505"/>
      <c r="U58" s="520" t="str">
        <f>IF(T58="Catastrófico",100%,IF(T58="Mayor",80%,IF(T58="Moderado",60%,IF(T58="Menor",40%,IF(T58="Leve",20%,"")))))</f>
        <v/>
      </c>
      <c r="V58" s="541" t="str">
        <f>IF(W58=100%,"Catastrófico",IF(W58=80%,"Mayor",IF(W58=60%,"Moderado",IF(W58=40%,"Menor",IF(W58=20%,"Leve","")))))</f>
        <v/>
      </c>
      <c r="W58" s="520" t="str">
        <f>IF(AND(S58="",U58=""),"",MAX(S58,U58))</f>
        <v/>
      </c>
      <c r="X58" s="520" t="str">
        <f>CONCATENATE(P58,V58)</f>
        <v/>
      </c>
      <c r="Y58" s="502" t="str">
        <f>IF(X58="Muy AltaLeve","Alto",IF(X58="Muy AltaMenor","Alto",IF(X58="Muy AltaModerado","Alto",IF(X58="Muy AltaMayor","Alto",IF(X58="Muy AltaCatastrófico","Extremo",IF(X58="AltaLeve","Moderado",IF(X58="AltaMenor","Moderado",IF(X58="AltaModerado","Alto",IF(X58="AltaMayor","Alto",IF(X58="AltaCatastrófico","Extremo",IF(X58="MediaLeve","Moderado",IF(X58="MediaMenor","Moderado",IF(X58="MediaModerado","Moderado",IF(X58="MediaMayor","Alto",IF(X58="MediaCatastrófico","Extremo",IF(X58="BajaLeve","Bajo",IF(X58="BajaMenor","Moderado",IF(X58="BajaModerado","Moderado",IF(X58="BajaMayor","Alto",IF(X58="BajaCatastrófico","Extremo",IF(X58="Muy BajaLeve","Bajo",IF(X58="Muy BajaMenor","Bajo",IF(X58="Muy BajaModerado","Moderado",IF(X58="Muy BajaMayor","Alto",IF(X58="Muy BajaCatastrófico","Extremo","")))))))))))))))))))))))))</f>
        <v/>
      </c>
      <c r="Z58" s="135">
        <v>1</v>
      </c>
      <c r="AA58" s="133"/>
      <c r="AB58" s="136"/>
      <c r="AC58" s="133"/>
      <c r="AD58" s="180" t="str">
        <f t="shared" si="0"/>
        <v/>
      </c>
      <c r="AE58" s="136"/>
      <c r="AF58" s="134" t="str">
        <f t="shared" si="1"/>
        <v/>
      </c>
      <c r="AG58" s="136"/>
      <c r="AH58" s="134" t="str">
        <f t="shared" si="2"/>
        <v/>
      </c>
      <c r="AI58" s="138" t="str">
        <f t="shared" si="3"/>
        <v/>
      </c>
      <c r="AJ58" s="139" t="str">
        <f>IFERROR(IF(AD58="Probabilidad",(Q58-(+Q58*AI58)),IF(AD58="Impacto",Q58,"")),"")</f>
        <v/>
      </c>
      <c r="AK58" s="139" t="str">
        <f>IFERROR(IF(AD58="Impacto",(W58-(+W58*AI58)),IF(AD58="Probabilidad",W58,"")),"")</f>
        <v/>
      </c>
      <c r="AL58" s="140"/>
      <c r="AM58" s="140"/>
      <c r="AN58" s="140"/>
      <c r="AO58" s="544" t="str">
        <f>Q58</f>
        <v/>
      </c>
      <c r="AP58" s="544" t="str">
        <f>IF(AJ58="","",MIN(AJ58:AJ63))</f>
        <v/>
      </c>
      <c r="AQ58" s="502" t="str">
        <f>IFERROR(IF(AP58="","",IF(AP58&lt;=0.2,"Muy Baja",IF(AP58&lt;=0.4,"Baja",IF(AP58&lt;=0.6,"Media",IF(AP58&lt;=0.8,"Alta","Muy Alta"))))),"")</f>
        <v/>
      </c>
      <c r="AR58" s="544" t="str">
        <f>W58</f>
        <v/>
      </c>
      <c r="AS58" s="544" t="str">
        <f>IF(AK58="","",MIN(AK58:AK63))</f>
        <v/>
      </c>
      <c r="AT58" s="502" t="str">
        <f>IFERROR(IF(AS58="","",IF(AS58&lt;=0.2,"Leve",IF(AS58&lt;=0.4,"Menor",IF(AS58&lt;=0.6,"Moderado",IF(AS58&lt;=0.8,"Mayor","Catastrófico"))))),"")</f>
        <v/>
      </c>
      <c r="AU58" s="502" t="str">
        <f>Y58</f>
        <v/>
      </c>
      <c r="AV58" s="502" t="str">
        <f>IFERROR(IF(OR(AND(AQ58="Muy Baja",AT58="Leve"),AND(AQ58="Muy Baja",AT58="Menor"),AND(AQ58="Baja",AT58="Leve")),"Bajo",IF(OR(AND(AQ58="Muy baja",AT58="Moderado"),AND(AQ58="Baja",AT58="Menor"),AND(AQ58="Baja",AT58="Moderado"),AND(AQ58="Media",AT58="Leve"),AND(AQ58="Media",AT58="Menor"),AND(AQ58="Media",AT58="Moderado"),AND(AQ58="Alta",AT58="Leve"),AND(AQ58="Alta",AT58="Menor")),"Moderado",IF(OR(AND(AQ58="Muy Baja",AT58="Mayor"),AND(AQ58="Baja",AT58="Mayor"),AND(AQ58="Media",AT58="Mayor"),AND(AQ58="Alta",AT58="Moderado"),AND(AQ58="Alta",AT58="Mayor"),AND(AQ58="Muy Alta",AT58="Leve"),AND(AQ58="Muy Alta",AT58="Menor"),AND(AQ58="Muy Alta",AT58="Moderado"),AND(AQ58="Muy Alta",AT58="Mayor")),"Alto",IF(OR(AND(AQ58="Muy Baja",AT58="Catastrófico"),AND(AQ58="Baja",AT58="Catastrófico"),AND(AQ58="Media",AT58="Catastrófico"),AND(AQ58="Alta",AT58="Catastrófico"),AND(AQ58="Muy Alta",AT58="Catastrófico")),"Extremo","")))),"")</f>
        <v/>
      </c>
      <c r="AW58" s="505"/>
      <c r="AX58" s="508"/>
      <c r="AY58" s="508"/>
      <c r="AZ58" s="511"/>
      <c r="BA58" s="511"/>
    </row>
    <row r="59" spans="1:53" s="101" customFormat="1" hidden="1" x14ac:dyDescent="0.25">
      <c r="A59" s="650"/>
      <c r="B59" s="651"/>
      <c r="C59" s="652"/>
      <c r="D59" s="524"/>
      <c r="E59" s="527"/>
      <c r="F59" s="530"/>
      <c r="G59" s="551"/>
      <c r="H59" s="506"/>
      <c r="I59" s="545"/>
      <c r="J59" s="536"/>
      <c r="K59" s="539"/>
      <c r="L59" s="509"/>
      <c r="M59" s="509"/>
      <c r="N59" s="612"/>
      <c r="O59" s="631"/>
      <c r="P59" s="506"/>
      <c r="Q59" s="521"/>
      <c r="R59" s="506"/>
      <c r="S59" s="521"/>
      <c r="T59" s="506"/>
      <c r="U59" s="521"/>
      <c r="V59" s="542"/>
      <c r="W59" s="521"/>
      <c r="X59" s="521"/>
      <c r="Y59" s="503"/>
      <c r="Z59" s="145">
        <v>2</v>
      </c>
      <c r="AA59" s="174"/>
      <c r="AB59" s="173"/>
      <c r="AC59" s="174"/>
      <c r="AD59" s="148" t="str">
        <f t="shared" si="0"/>
        <v/>
      </c>
      <c r="AE59" s="173"/>
      <c r="AF59" s="150" t="str">
        <f t="shared" si="1"/>
        <v/>
      </c>
      <c r="AG59" s="173"/>
      <c r="AH59" s="144" t="str">
        <f t="shared" si="2"/>
        <v/>
      </c>
      <c r="AI59" s="151" t="str">
        <f t="shared" si="3"/>
        <v/>
      </c>
      <c r="AJ59" s="152" t="str">
        <f>IFERROR(IF(AND(AD58="Probabilidad",AD59="Probabilidad"),(AJ58-(+AJ58*AI59)),IF(AD59="Probabilidad",(Q58-(+Q58*AI59)),IF(AD59="Impacto",AJ58,""))),"")</f>
        <v/>
      </c>
      <c r="AK59" s="152" t="str">
        <f>IFERROR(IF(AND(AD58="Impacto",AD59="Impacto"),(AK58-(+AK58*AI59)),IF(AD59="Impacto",(W58-(W58*AI59)),IF(AD59="Probabilidad",AK58,""))),"")</f>
        <v/>
      </c>
      <c r="AL59" s="175"/>
      <c r="AM59" s="175"/>
      <c r="AN59" s="175"/>
      <c r="AO59" s="545"/>
      <c r="AP59" s="545"/>
      <c r="AQ59" s="503"/>
      <c r="AR59" s="545"/>
      <c r="AS59" s="545"/>
      <c r="AT59" s="503"/>
      <c r="AU59" s="503"/>
      <c r="AV59" s="503"/>
      <c r="AW59" s="506"/>
      <c r="AX59" s="509"/>
      <c r="AY59" s="509"/>
      <c r="AZ59" s="512"/>
      <c r="BA59" s="512"/>
    </row>
    <row r="60" spans="1:53" s="101" customFormat="1" hidden="1" x14ac:dyDescent="0.25">
      <c r="A60" s="650"/>
      <c r="B60" s="651"/>
      <c r="C60" s="652"/>
      <c r="D60" s="524"/>
      <c r="E60" s="527"/>
      <c r="F60" s="530"/>
      <c r="G60" s="551"/>
      <c r="H60" s="506"/>
      <c r="I60" s="545"/>
      <c r="J60" s="536"/>
      <c r="K60" s="539"/>
      <c r="L60" s="509"/>
      <c r="M60" s="509"/>
      <c r="N60" s="612"/>
      <c r="O60" s="631"/>
      <c r="P60" s="506"/>
      <c r="Q60" s="521"/>
      <c r="R60" s="506"/>
      <c r="S60" s="521"/>
      <c r="T60" s="506"/>
      <c r="U60" s="521"/>
      <c r="V60" s="542"/>
      <c r="W60" s="521"/>
      <c r="X60" s="521"/>
      <c r="Y60" s="503"/>
      <c r="Z60" s="145">
        <v>3</v>
      </c>
      <c r="AA60" s="174"/>
      <c r="AB60" s="173"/>
      <c r="AC60" s="174"/>
      <c r="AD60" s="148" t="str">
        <f t="shared" si="0"/>
        <v/>
      </c>
      <c r="AE60" s="173"/>
      <c r="AF60" s="150" t="str">
        <f t="shared" si="1"/>
        <v/>
      </c>
      <c r="AG60" s="173"/>
      <c r="AH60" s="144" t="str">
        <f t="shared" si="2"/>
        <v/>
      </c>
      <c r="AI60" s="151" t="str">
        <f t="shared" si="3"/>
        <v/>
      </c>
      <c r="AJ60" s="152" t="str">
        <f>IFERROR(IF(AND(AD59="Probabilidad",AD60="Probabilidad"),(AJ59-(+AJ59*AI60)),IF(AND(AD59="Impacto",AD60="Probabilidad"),(AJ58-(+AJ58*AI60)),IF(AD60="Impacto",AJ59,""))),"")</f>
        <v/>
      </c>
      <c r="AK60" s="152" t="str">
        <f>IFERROR(IF(AND(AD59="Impacto",AD60="Impacto"),(AK59-(+AK59*AI60)),IF(AND(AD59="Probabilidad",AD60="Impacto"),(AK58-(+AK58*AI60)),IF(AD60="Probabilidad",AK59,""))),"")</f>
        <v/>
      </c>
      <c r="AL60" s="175"/>
      <c r="AM60" s="175"/>
      <c r="AN60" s="175"/>
      <c r="AO60" s="545"/>
      <c r="AP60" s="545"/>
      <c r="AQ60" s="503"/>
      <c r="AR60" s="545"/>
      <c r="AS60" s="545"/>
      <c r="AT60" s="503"/>
      <c r="AU60" s="503"/>
      <c r="AV60" s="503"/>
      <c r="AW60" s="506"/>
      <c r="AX60" s="509"/>
      <c r="AY60" s="509"/>
      <c r="AZ60" s="512"/>
      <c r="BA60" s="512"/>
    </row>
    <row r="61" spans="1:53" s="101" customFormat="1" hidden="1" x14ac:dyDescent="0.25">
      <c r="A61" s="650"/>
      <c r="B61" s="651"/>
      <c r="C61" s="652"/>
      <c r="D61" s="524"/>
      <c r="E61" s="527"/>
      <c r="F61" s="530"/>
      <c r="G61" s="551"/>
      <c r="H61" s="506"/>
      <c r="I61" s="545"/>
      <c r="J61" s="536"/>
      <c r="K61" s="539"/>
      <c r="L61" s="509"/>
      <c r="M61" s="509"/>
      <c r="N61" s="612"/>
      <c r="O61" s="631"/>
      <c r="P61" s="506"/>
      <c r="Q61" s="521"/>
      <c r="R61" s="506"/>
      <c r="S61" s="521"/>
      <c r="T61" s="506"/>
      <c r="U61" s="521"/>
      <c r="V61" s="542"/>
      <c r="W61" s="521"/>
      <c r="X61" s="521"/>
      <c r="Y61" s="503"/>
      <c r="Z61" s="145">
        <v>4</v>
      </c>
      <c r="AA61" s="143"/>
      <c r="AB61" s="166"/>
      <c r="AC61" s="143"/>
      <c r="AD61" s="148" t="str">
        <f t="shared" si="0"/>
        <v/>
      </c>
      <c r="AE61" s="166"/>
      <c r="AF61" s="150" t="str">
        <f t="shared" si="1"/>
        <v/>
      </c>
      <c r="AG61" s="166"/>
      <c r="AH61" s="144" t="str">
        <f t="shared" si="2"/>
        <v/>
      </c>
      <c r="AI61" s="151" t="str">
        <f t="shared" si="3"/>
        <v/>
      </c>
      <c r="AJ61" s="152" t="str">
        <f>IFERROR(IF(AND(AD60="Probabilidad",AD61="Probabilidad"),(AJ60-(+AJ60*AI61)),IF(AND(AD60="Impacto",AD61="Probabilidad"),(AJ59-(+AJ59*AI61)),IF(AD61="Impacto",AJ60,""))),"")</f>
        <v/>
      </c>
      <c r="AK61" s="152" t="str">
        <f>IFERROR(IF(AND(AD60="Impacto",AD61="Impacto"),(AK60-(+AK60*AI61)),IF(AND(AD60="Probabilidad",AD61="Impacto"),(AK59-(+AK59*AI61)),IF(AD61="Probabilidad",AK60,""))),"")</f>
        <v/>
      </c>
      <c r="AL61" s="167"/>
      <c r="AM61" s="167"/>
      <c r="AN61" s="167"/>
      <c r="AO61" s="545"/>
      <c r="AP61" s="545"/>
      <c r="AQ61" s="503"/>
      <c r="AR61" s="545"/>
      <c r="AS61" s="545"/>
      <c r="AT61" s="503"/>
      <c r="AU61" s="503"/>
      <c r="AV61" s="503"/>
      <c r="AW61" s="506"/>
      <c r="AX61" s="509"/>
      <c r="AY61" s="509"/>
      <c r="AZ61" s="512"/>
      <c r="BA61" s="512"/>
    </row>
    <row r="62" spans="1:53" s="101" customFormat="1" hidden="1" x14ac:dyDescent="0.25">
      <c r="A62" s="650"/>
      <c r="B62" s="651"/>
      <c r="C62" s="652"/>
      <c r="D62" s="524"/>
      <c r="E62" s="527"/>
      <c r="F62" s="530"/>
      <c r="G62" s="551"/>
      <c r="H62" s="506"/>
      <c r="I62" s="545"/>
      <c r="J62" s="536"/>
      <c r="K62" s="539"/>
      <c r="L62" s="509"/>
      <c r="M62" s="509"/>
      <c r="N62" s="612"/>
      <c r="O62" s="631"/>
      <c r="P62" s="506"/>
      <c r="Q62" s="521"/>
      <c r="R62" s="506"/>
      <c r="S62" s="521"/>
      <c r="T62" s="506"/>
      <c r="U62" s="521"/>
      <c r="V62" s="542"/>
      <c r="W62" s="521"/>
      <c r="X62" s="521"/>
      <c r="Y62" s="503"/>
      <c r="Z62" s="145">
        <v>5</v>
      </c>
      <c r="AA62" s="143"/>
      <c r="AB62" s="166"/>
      <c r="AC62" s="143"/>
      <c r="AD62" s="148" t="str">
        <f t="shared" si="0"/>
        <v/>
      </c>
      <c r="AE62" s="166"/>
      <c r="AF62" s="150" t="str">
        <f t="shared" si="1"/>
        <v/>
      </c>
      <c r="AG62" s="166"/>
      <c r="AH62" s="144" t="str">
        <f t="shared" si="2"/>
        <v/>
      </c>
      <c r="AI62" s="151" t="str">
        <f t="shared" si="3"/>
        <v/>
      </c>
      <c r="AJ62" s="152" t="str">
        <f>IFERROR(IF(AND(AD61="Probabilidad",AD62="Probabilidad"),(AJ61-(+AJ61*AI62)),IF(AND(AD61="Impacto",AD62="Probabilidad"),(AJ60-(+AJ60*AI62)),IF(AD62="Impacto",AJ61,""))),"")</f>
        <v/>
      </c>
      <c r="AK62" s="152" t="str">
        <f>IFERROR(IF(AND(AD61="Impacto",AD62="Impacto"),(AK61-(+AK61*AI62)),IF(AND(AD61="Probabilidad",AD62="Impacto"),(AK60-(+AK60*AI62)),IF(AD62="Probabilidad",AK61,""))),"")</f>
        <v/>
      </c>
      <c r="AL62" s="167"/>
      <c r="AM62" s="167"/>
      <c r="AN62" s="167"/>
      <c r="AO62" s="545"/>
      <c r="AP62" s="545"/>
      <c r="AQ62" s="503"/>
      <c r="AR62" s="545"/>
      <c r="AS62" s="545"/>
      <c r="AT62" s="503"/>
      <c r="AU62" s="503"/>
      <c r="AV62" s="503"/>
      <c r="AW62" s="506"/>
      <c r="AX62" s="509"/>
      <c r="AY62" s="509"/>
      <c r="AZ62" s="512"/>
      <c r="BA62" s="512"/>
    </row>
    <row r="63" spans="1:53" s="101" customFormat="1" ht="17.25" hidden="1" thickBot="1" x14ac:dyDescent="0.3">
      <c r="A63" s="650"/>
      <c r="B63" s="651"/>
      <c r="C63" s="652"/>
      <c r="D63" s="525"/>
      <c r="E63" s="528"/>
      <c r="F63" s="531"/>
      <c r="G63" s="552"/>
      <c r="H63" s="507"/>
      <c r="I63" s="546"/>
      <c r="J63" s="537"/>
      <c r="K63" s="540"/>
      <c r="L63" s="510"/>
      <c r="M63" s="510"/>
      <c r="N63" s="613"/>
      <c r="O63" s="632"/>
      <c r="P63" s="507"/>
      <c r="Q63" s="522"/>
      <c r="R63" s="507"/>
      <c r="S63" s="522"/>
      <c r="T63" s="507"/>
      <c r="U63" s="522"/>
      <c r="V63" s="543"/>
      <c r="W63" s="522"/>
      <c r="X63" s="522"/>
      <c r="Y63" s="504"/>
      <c r="Z63" s="156">
        <v>6</v>
      </c>
      <c r="AA63" s="154"/>
      <c r="AB63" s="169"/>
      <c r="AC63" s="154"/>
      <c r="AD63" s="159" t="str">
        <f t="shared" si="0"/>
        <v/>
      </c>
      <c r="AE63" s="201"/>
      <c r="AF63" s="160" t="str">
        <f t="shared" si="1"/>
        <v/>
      </c>
      <c r="AG63" s="201"/>
      <c r="AH63" s="155" t="str">
        <f t="shared" si="2"/>
        <v/>
      </c>
      <c r="AI63" s="161" t="str">
        <f t="shared" si="3"/>
        <v/>
      </c>
      <c r="AJ63" s="152" t="str">
        <f>IFERROR(IF(AND(AD62="Probabilidad",AD63="Probabilidad"),(AJ62-(+AJ62*AI63)),IF(AND(AD62="Impacto",AD63="Probabilidad"),(AJ61-(+AJ61*AI63)),IF(AD63="Impacto",AJ62,""))),"")</f>
        <v/>
      </c>
      <c r="AK63" s="152" t="str">
        <f>IFERROR(IF(AND(AD62="Impacto",AD63="Impacto"),(AK62-(+AK62*AI63)),IF(AND(AD62="Probabilidad",AD63="Impacto"),(AK61-(+AK61*AI63)),IF(AD63="Probabilidad",AK62,""))),"")</f>
        <v/>
      </c>
      <c r="AL63" s="171"/>
      <c r="AM63" s="171"/>
      <c r="AN63" s="171"/>
      <c r="AO63" s="546"/>
      <c r="AP63" s="546"/>
      <c r="AQ63" s="504"/>
      <c r="AR63" s="546"/>
      <c r="AS63" s="546"/>
      <c r="AT63" s="504"/>
      <c r="AU63" s="504"/>
      <c r="AV63" s="504"/>
      <c r="AW63" s="507"/>
      <c r="AX63" s="510"/>
      <c r="AY63" s="510"/>
      <c r="AZ63" s="513"/>
      <c r="BA63" s="513"/>
    </row>
    <row r="64" spans="1:53" s="101" customFormat="1" hidden="1" x14ac:dyDescent="0.25">
      <c r="A64" s="650"/>
      <c r="B64" s="651"/>
      <c r="C64" s="652"/>
      <c r="D64" s="523"/>
      <c r="E64" s="526"/>
      <c r="F64" s="529"/>
      <c r="G64" s="508"/>
      <c r="H64" s="505"/>
      <c r="I64" s="553"/>
      <c r="J64" s="535"/>
      <c r="K64" s="538" t="str">
        <f>CONCATENATE(" *",'Identificación RG-RF-RLA-FT'!C170," *",'Identificación RG-RF-RLA-FT'!E170," *",'Identificación RG-RF-RLA-FT'!G170)</f>
        <v xml:space="preserve"> * * *</v>
      </c>
      <c r="L64" s="508"/>
      <c r="M64" s="508"/>
      <c r="N64" s="514"/>
      <c r="O64" s="517"/>
      <c r="P64" s="505"/>
      <c r="Q64" s="520" t="str">
        <f>IF(P64="Muy Alta",100%,IF(P64="Alta",80%,IF(P64="Media",60%,IF(P64="Baja",40%,IF(P64="Muy Baja",20%,"")))))</f>
        <v/>
      </c>
      <c r="R64" s="505"/>
      <c r="S64" s="520" t="str">
        <f>IF(R64="Catastrófico",100%,IF(R64="Mayor",80%,IF(R64="Moderado",60%,IF(R64="Menor",40%,IF(R64="Leve",20%,"")))))</f>
        <v/>
      </c>
      <c r="T64" s="505"/>
      <c r="U64" s="520" t="str">
        <f>IF(T64="Catastrófico",100%,IF(T64="Mayor",80%,IF(T64="Moderado",60%,IF(T64="Menor",40%,IF(T64="Leve",20%,"")))))</f>
        <v/>
      </c>
      <c r="V64" s="541" t="str">
        <f>IF(W64=100%,"Catastrófico",IF(W64=80%,"Mayor",IF(W64=60%,"Moderado",IF(W64=40%,"Menor",IF(W64=20%,"Leve","")))))</f>
        <v/>
      </c>
      <c r="W64" s="520" t="str">
        <f>IF(AND(S64="",U64=""),"",MAX(S64,U64))</f>
        <v/>
      </c>
      <c r="X64" s="520" t="str">
        <f>CONCATENATE(P64,V64)</f>
        <v/>
      </c>
      <c r="Y64" s="502" t="str">
        <f>IF(X64="Muy AltaLeve","Alto",IF(X64="Muy AltaMenor","Alto",IF(X64="Muy AltaModerado","Alto",IF(X64="Muy AltaMayor","Alto",IF(X64="Muy AltaCatastrófico","Extremo",IF(X64="AltaLeve","Moderado",IF(X64="AltaMenor","Moderado",IF(X64="AltaModerado","Alto",IF(X64="AltaMayor","Alto",IF(X64="AltaCatastrófico","Extremo",IF(X64="MediaLeve","Moderado",IF(X64="MediaMenor","Moderado",IF(X64="MediaModerado","Moderado",IF(X64="MediaMayor","Alto",IF(X64="MediaCatastrófico","Extremo",IF(X64="BajaLeve","Bajo",IF(X64="BajaMenor","Moderado",IF(X64="BajaModerado","Moderado",IF(X64="BajaMayor","Alto",IF(X64="BajaCatastrófico","Extremo",IF(X64="Muy BajaLeve","Bajo",IF(X64="Muy BajaMenor","Bajo",IF(X64="Muy BajaModerado","Moderado",IF(X64="Muy BajaMayor","Alto",IF(X64="Muy BajaCatastrófico","Extremo","")))))))))))))))))))))))))</f>
        <v/>
      </c>
      <c r="Z64" s="135">
        <v>1</v>
      </c>
      <c r="AA64" s="133"/>
      <c r="AB64" s="136"/>
      <c r="AC64" s="133"/>
      <c r="AD64" s="137" t="str">
        <f t="shared" si="0"/>
        <v/>
      </c>
      <c r="AE64" s="136"/>
      <c r="AF64" s="134" t="str">
        <f t="shared" si="1"/>
        <v/>
      </c>
      <c r="AG64" s="136"/>
      <c r="AH64" s="134" t="str">
        <f t="shared" si="2"/>
        <v/>
      </c>
      <c r="AI64" s="138" t="str">
        <f t="shared" si="3"/>
        <v/>
      </c>
      <c r="AJ64" s="139" t="str">
        <f>IFERROR(IF(AD64="Probabilidad",(Q64-(+Q64*AI64)),IF(AD64="Impacto",Q64,"")),"")</f>
        <v/>
      </c>
      <c r="AK64" s="139" t="str">
        <f>IFERROR(IF(AD64="Impacto",(W64-(+W64*AI64)),IF(AD64="Probabilidad",W64,"")),"")</f>
        <v/>
      </c>
      <c r="AL64" s="140"/>
      <c r="AM64" s="140"/>
      <c r="AN64" s="140"/>
      <c r="AO64" s="544" t="str">
        <f>Q64</f>
        <v/>
      </c>
      <c r="AP64" s="544" t="str">
        <f>IF(AJ64="","",MIN(AJ64:AJ69))</f>
        <v/>
      </c>
      <c r="AQ64" s="502" t="str">
        <f>IFERROR(IF(AP64="","",IF(AP64&lt;=0.2,"Muy Baja",IF(AP64&lt;=0.4,"Baja",IF(AP64&lt;=0.6,"Media",IF(AP64&lt;=0.8,"Alta","Muy Alta"))))),"")</f>
        <v/>
      </c>
      <c r="AR64" s="544" t="str">
        <f>W64</f>
        <v/>
      </c>
      <c r="AS64" s="544" t="str">
        <f>IF(AK64="","",MIN(AK64:AK69))</f>
        <v/>
      </c>
      <c r="AT64" s="502" t="str">
        <f>IFERROR(IF(AS64="","",IF(AS64&lt;=0.2,"Leve",IF(AS64&lt;=0.4,"Menor",IF(AS64&lt;=0.6,"Moderado",IF(AS64&lt;=0.8,"Mayor","Catastrófico"))))),"")</f>
        <v/>
      </c>
      <c r="AU64" s="502" t="str">
        <f>Y64</f>
        <v/>
      </c>
      <c r="AV64" s="502" t="str">
        <f>IFERROR(IF(OR(AND(AQ64="Muy Baja",AT64="Leve"),AND(AQ64="Muy Baja",AT64="Menor"),AND(AQ64="Baja",AT64="Leve")),"Bajo",IF(OR(AND(AQ64="Muy baja",AT64="Moderado"),AND(AQ64="Baja",AT64="Menor"),AND(AQ64="Baja",AT64="Moderado"),AND(AQ64="Media",AT64="Leve"),AND(AQ64="Media",AT64="Menor"),AND(AQ64="Media",AT64="Moderado"),AND(AQ64="Alta",AT64="Leve"),AND(AQ64="Alta",AT64="Menor")),"Moderado",IF(OR(AND(AQ64="Muy Baja",AT64="Mayor"),AND(AQ64="Baja",AT64="Mayor"),AND(AQ64="Media",AT64="Mayor"),AND(AQ64="Alta",AT64="Moderado"),AND(AQ64="Alta",AT64="Mayor"),AND(AQ64="Muy Alta",AT64="Leve"),AND(AQ64="Muy Alta",AT64="Menor"),AND(AQ64="Muy Alta",AT64="Moderado"),AND(AQ64="Muy Alta",AT64="Mayor")),"Alto",IF(OR(AND(AQ64="Muy Baja",AT64="Catastrófico"),AND(AQ64="Baja",AT64="Catastrófico"),AND(AQ64="Media",AT64="Catastrófico"),AND(AQ64="Alta",AT64="Catastrófico"),AND(AQ64="Muy Alta",AT64="Catastrófico")),"Extremo","")))),"")</f>
        <v/>
      </c>
      <c r="AW64" s="505"/>
      <c r="AX64" s="508"/>
      <c r="AY64" s="508"/>
      <c r="AZ64" s="511"/>
      <c r="BA64" s="511"/>
    </row>
    <row r="65" spans="1:53" s="101" customFormat="1" hidden="1" x14ac:dyDescent="0.25">
      <c r="A65" s="650"/>
      <c r="B65" s="651"/>
      <c r="C65" s="652"/>
      <c r="D65" s="524"/>
      <c r="E65" s="527"/>
      <c r="F65" s="530"/>
      <c r="G65" s="551"/>
      <c r="H65" s="506"/>
      <c r="I65" s="545"/>
      <c r="J65" s="536"/>
      <c r="K65" s="539"/>
      <c r="L65" s="509"/>
      <c r="M65" s="509"/>
      <c r="N65" s="515"/>
      <c r="O65" s="518"/>
      <c r="P65" s="506"/>
      <c r="Q65" s="521"/>
      <c r="R65" s="506"/>
      <c r="S65" s="521"/>
      <c r="T65" s="506"/>
      <c r="U65" s="521"/>
      <c r="V65" s="542"/>
      <c r="W65" s="521"/>
      <c r="X65" s="521"/>
      <c r="Y65" s="503"/>
      <c r="Z65" s="145">
        <v>2</v>
      </c>
      <c r="AA65" s="143"/>
      <c r="AB65" s="166"/>
      <c r="AC65" s="143"/>
      <c r="AD65" s="148" t="str">
        <f t="shared" si="0"/>
        <v/>
      </c>
      <c r="AE65" s="166"/>
      <c r="AF65" s="150" t="str">
        <f t="shared" si="1"/>
        <v/>
      </c>
      <c r="AG65" s="166"/>
      <c r="AH65" s="144" t="str">
        <f t="shared" si="2"/>
        <v/>
      </c>
      <c r="AI65" s="151" t="str">
        <f t="shared" si="3"/>
        <v/>
      </c>
      <c r="AJ65" s="152" t="str">
        <f>IFERROR(IF(AND(AD64="Probabilidad",AD65="Probabilidad"),(AJ64-(+AJ64*AI65)),IF(AD65="Probabilidad",(Q64-(+Q64*AI65)),IF(AD65="Impacto",AJ64,""))),"")</f>
        <v/>
      </c>
      <c r="AK65" s="152" t="str">
        <f>IFERROR(IF(AND(AD64="Impacto",AD65="Impacto"),(AK64-(+AK64*AI65)),IF(AD65="Impacto",(W64-(W64*AI65)),IF(AD65="Probabilidad",AK64,""))),"")</f>
        <v/>
      </c>
      <c r="AL65" s="167"/>
      <c r="AM65" s="167"/>
      <c r="AN65" s="167"/>
      <c r="AO65" s="545"/>
      <c r="AP65" s="545"/>
      <c r="AQ65" s="503"/>
      <c r="AR65" s="545"/>
      <c r="AS65" s="545"/>
      <c r="AT65" s="503"/>
      <c r="AU65" s="503"/>
      <c r="AV65" s="503"/>
      <c r="AW65" s="506"/>
      <c r="AX65" s="509"/>
      <c r="AY65" s="509"/>
      <c r="AZ65" s="512"/>
      <c r="BA65" s="512"/>
    </row>
    <row r="66" spans="1:53" s="101" customFormat="1" hidden="1" x14ac:dyDescent="0.25">
      <c r="A66" s="650"/>
      <c r="B66" s="651"/>
      <c r="C66" s="652"/>
      <c r="D66" s="524"/>
      <c r="E66" s="527"/>
      <c r="F66" s="530"/>
      <c r="G66" s="551"/>
      <c r="H66" s="506"/>
      <c r="I66" s="545"/>
      <c r="J66" s="536"/>
      <c r="K66" s="539"/>
      <c r="L66" s="509"/>
      <c r="M66" s="509"/>
      <c r="N66" s="515"/>
      <c r="O66" s="518"/>
      <c r="P66" s="506"/>
      <c r="Q66" s="521"/>
      <c r="R66" s="506"/>
      <c r="S66" s="521"/>
      <c r="T66" s="506"/>
      <c r="U66" s="521"/>
      <c r="V66" s="542"/>
      <c r="W66" s="521"/>
      <c r="X66" s="521"/>
      <c r="Y66" s="503"/>
      <c r="Z66" s="145">
        <v>3</v>
      </c>
      <c r="AA66" s="202"/>
      <c r="AB66" s="166"/>
      <c r="AC66" s="143"/>
      <c r="AD66" s="148" t="str">
        <f t="shared" si="0"/>
        <v/>
      </c>
      <c r="AE66" s="166"/>
      <c r="AF66" s="150" t="str">
        <f t="shared" si="1"/>
        <v/>
      </c>
      <c r="AG66" s="166"/>
      <c r="AH66" s="144" t="str">
        <f t="shared" si="2"/>
        <v/>
      </c>
      <c r="AI66" s="151" t="str">
        <f t="shared" si="3"/>
        <v/>
      </c>
      <c r="AJ66" s="152" t="str">
        <f>IFERROR(IF(AND(AD65="Probabilidad",AD66="Probabilidad"),(AJ65-(+AJ65*AI66)),IF(AND(AD65="Impacto",AD66="Probabilidad"),(AJ64-(+AJ64*AI66)),IF(AD66="Impacto",AJ65,""))),"")</f>
        <v/>
      </c>
      <c r="AK66" s="152" t="str">
        <f>IFERROR(IF(AND(AD65="Impacto",AD66="Impacto"),(AK65-(+AK65*AI66)),IF(AND(AD65="Probabilidad",AD66="Impacto"),(AK64-(+AK64*AI66)),IF(AD66="Probabilidad",AK65,""))),"")</f>
        <v/>
      </c>
      <c r="AL66" s="167"/>
      <c r="AM66" s="167"/>
      <c r="AN66" s="167"/>
      <c r="AO66" s="545"/>
      <c r="AP66" s="545"/>
      <c r="AQ66" s="503"/>
      <c r="AR66" s="545"/>
      <c r="AS66" s="545"/>
      <c r="AT66" s="503"/>
      <c r="AU66" s="503"/>
      <c r="AV66" s="503"/>
      <c r="AW66" s="506"/>
      <c r="AX66" s="509"/>
      <c r="AY66" s="509"/>
      <c r="AZ66" s="512"/>
      <c r="BA66" s="512"/>
    </row>
    <row r="67" spans="1:53" s="101" customFormat="1" hidden="1" x14ac:dyDescent="0.25">
      <c r="A67" s="650"/>
      <c r="B67" s="651"/>
      <c r="C67" s="652"/>
      <c r="D67" s="524"/>
      <c r="E67" s="527"/>
      <c r="F67" s="530"/>
      <c r="G67" s="551"/>
      <c r="H67" s="506"/>
      <c r="I67" s="545"/>
      <c r="J67" s="536"/>
      <c r="K67" s="539"/>
      <c r="L67" s="509"/>
      <c r="M67" s="509"/>
      <c r="N67" s="515"/>
      <c r="O67" s="518"/>
      <c r="P67" s="506"/>
      <c r="Q67" s="521"/>
      <c r="R67" s="506"/>
      <c r="S67" s="521"/>
      <c r="T67" s="506"/>
      <c r="U67" s="521"/>
      <c r="V67" s="542"/>
      <c r="W67" s="521"/>
      <c r="X67" s="521"/>
      <c r="Y67" s="503"/>
      <c r="Z67" s="145">
        <v>4</v>
      </c>
      <c r="AA67" s="202"/>
      <c r="AB67" s="167"/>
      <c r="AC67" s="202"/>
      <c r="AD67" s="148" t="str">
        <f t="shared" si="0"/>
        <v/>
      </c>
      <c r="AE67" s="166"/>
      <c r="AF67" s="150" t="str">
        <f t="shared" si="1"/>
        <v/>
      </c>
      <c r="AG67" s="166"/>
      <c r="AH67" s="144" t="str">
        <f t="shared" si="2"/>
        <v/>
      </c>
      <c r="AI67" s="151" t="str">
        <f t="shared" si="3"/>
        <v/>
      </c>
      <c r="AJ67" s="152" t="str">
        <f>IFERROR(IF(AND(AD66="Probabilidad",AD67="Probabilidad"),(AJ66-(+AJ66*AI67)),IF(AND(AD66="Impacto",AD67="Probabilidad"),(AJ65-(+AJ65*AI67)),IF(AD67="Impacto",AJ66,""))),"")</f>
        <v/>
      </c>
      <c r="AK67" s="152" t="str">
        <f>IFERROR(IF(AND(AD66="Impacto",AD67="Impacto"),(AK66-(+AK66*AI67)),IF(AND(AD66="Probabilidad",AD67="Impacto"),(AK65-(+AK65*AI67)),IF(AD67="Probabilidad",AK66,""))),"")</f>
        <v/>
      </c>
      <c r="AL67" s="167"/>
      <c r="AM67" s="167"/>
      <c r="AN67" s="167"/>
      <c r="AO67" s="545"/>
      <c r="AP67" s="545"/>
      <c r="AQ67" s="503"/>
      <c r="AR67" s="545"/>
      <c r="AS67" s="545"/>
      <c r="AT67" s="503"/>
      <c r="AU67" s="503"/>
      <c r="AV67" s="503"/>
      <c r="AW67" s="506"/>
      <c r="AX67" s="509"/>
      <c r="AY67" s="509"/>
      <c r="AZ67" s="512"/>
      <c r="BA67" s="512"/>
    </row>
    <row r="68" spans="1:53" s="101" customFormat="1" hidden="1" x14ac:dyDescent="0.25">
      <c r="A68" s="650"/>
      <c r="B68" s="651"/>
      <c r="C68" s="652"/>
      <c r="D68" s="524"/>
      <c r="E68" s="527"/>
      <c r="F68" s="530"/>
      <c r="G68" s="551"/>
      <c r="H68" s="506"/>
      <c r="I68" s="545"/>
      <c r="J68" s="536"/>
      <c r="K68" s="539"/>
      <c r="L68" s="509"/>
      <c r="M68" s="509"/>
      <c r="N68" s="515"/>
      <c r="O68" s="518"/>
      <c r="P68" s="506"/>
      <c r="Q68" s="521"/>
      <c r="R68" s="506"/>
      <c r="S68" s="521"/>
      <c r="T68" s="506"/>
      <c r="U68" s="521"/>
      <c r="V68" s="542"/>
      <c r="W68" s="521"/>
      <c r="X68" s="521"/>
      <c r="Y68" s="503"/>
      <c r="Z68" s="145">
        <v>5</v>
      </c>
      <c r="AA68" s="143"/>
      <c r="AB68" s="166"/>
      <c r="AC68" s="143"/>
      <c r="AD68" s="148" t="str">
        <f t="shared" si="0"/>
        <v/>
      </c>
      <c r="AE68" s="166"/>
      <c r="AF68" s="150" t="str">
        <f t="shared" si="1"/>
        <v/>
      </c>
      <c r="AG68" s="166"/>
      <c r="AH68" s="144" t="str">
        <f t="shared" si="2"/>
        <v/>
      </c>
      <c r="AI68" s="151" t="str">
        <f t="shared" si="3"/>
        <v/>
      </c>
      <c r="AJ68" s="152" t="str">
        <f>IFERROR(IF(AND(AD67="Probabilidad",AD68="Probabilidad"),(AJ67-(+AJ67*AI68)),IF(AND(AD67="Impacto",AD68="Probabilidad"),(AJ66-(+AJ66*AI68)),IF(AD68="Impacto",AJ67,""))),"")</f>
        <v/>
      </c>
      <c r="AK68" s="152" t="str">
        <f>IFERROR(IF(AND(AD67="Impacto",AD68="Impacto"),(AK67-(+AK67*AI68)),IF(AND(AD67="Probabilidad",AD68="Impacto"),(AK66-(+AK66*AI68)),IF(AD68="Probabilidad",AK67,""))),"")</f>
        <v/>
      </c>
      <c r="AL68" s="167"/>
      <c r="AM68" s="167"/>
      <c r="AN68" s="167"/>
      <c r="AO68" s="545"/>
      <c r="AP68" s="545"/>
      <c r="AQ68" s="503"/>
      <c r="AR68" s="545"/>
      <c r="AS68" s="545"/>
      <c r="AT68" s="503"/>
      <c r="AU68" s="503"/>
      <c r="AV68" s="503"/>
      <c r="AW68" s="506"/>
      <c r="AX68" s="509"/>
      <c r="AY68" s="509"/>
      <c r="AZ68" s="512"/>
      <c r="BA68" s="512"/>
    </row>
    <row r="69" spans="1:53" s="101" customFormat="1" ht="17.25" hidden="1" thickBot="1" x14ac:dyDescent="0.3">
      <c r="A69" s="650"/>
      <c r="B69" s="651"/>
      <c r="C69" s="652"/>
      <c r="D69" s="525"/>
      <c r="E69" s="528"/>
      <c r="F69" s="531"/>
      <c r="G69" s="552"/>
      <c r="H69" s="507"/>
      <c r="I69" s="546"/>
      <c r="J69" s="537"/>
      <c r="K69" s="540"/>
      <c r="L69" s="510"/>
      <c r="M69" s="510"/>
      <c r="N69" s="516"/>
      <c r="O69" s="519"/>
      <c r="P69" s="507"/>
      <c r="Q69" s="522"/>
      <c r="R69" s="507"/>
      <c r="S69" s="522"/>
      <c r="T69" s="507"/>
      <c r="U69" s="522"/>
      <c r="V69" s="543"/>
      <c r="W69" s="522"/>
      <c r="X69" s="522"/>
      <c r="Y69" s="504"/>
      <c r="Z69" s="156">
        <v>6</v>
      </c>
      <c r="AA69" s="154"/>
      <c r="AB69" s="169"/>
      <c r="AC69" s="154"/>
      <c r="AD69" s="170" t="str">
        <f t="shared" si="0"/>
        <v/>
      </c>
      <c r="AE69" s="169"/>
      <c r="AF69" s="160" t="str">
        <f t="shared" si="1"/>
        <v/>
      </c>
      <c r="AG69" s="169"/>
      <c r="AH69" s="155" t="str">
        <f t="shared" si="2"/>
        <v/>
      </c>
      <c r="AI69" s="161" t="str">
        <f t="shared" si="3"/>
        <v/>
      </c>
      <c r="AJ69" s="203" t="str">
        <f>IFERROR(IF(AND(AD68="Probabilidad",AD69="Probabilidad"),(AJ68-(+AJ68*AI69)),IF(AND(AD68="Impacto",AD69="Probabilidad"),(AJ67-(+AJ67*AI69)),IF(AD69="Impacto",AJ68,""))),"")</f>
        <v/>
      </c>
      <c r="AK69" s="203" t="str">
        <f>IFERROR(IF(AND(AD68="Impacto",AD69="Impacto"),(AK68-(+AK68*AI69)),IF(AND(AD68="Probabilidad",AD69="Impacto"),(AK67-(+AK67*AI69)),IF(AD69="Probabilidad",AK68,""))),"")</f>
        <v/>
      </c>
      <c r="AL69" s="171"/>
      <c r="AM69" s="171"/>
      <c r="AN69" s="171"/>
      <c r="AO69" s="546"/>
      <c r="AP69" s="546"/>
      <c r="AQ69" s="504"/>
      <c r="AR69" s="546"/>
      <c r="AS69" s="546"/>
      <c r="AT69" s="504"/>
      <c r="AU69" s="504"/>
      <c r="AV69" s="504"/>
      <c r="AW69" s="507"/>
      <c r="AX69" s="510"/>
      <c r="AY69" s="510"/>
      <c r="AZ69" s="513"/>
      <c r="BA69" s="513"/>
    </row>
    <row r="70" spans="1:53" s="101" customFormat="1" ht="15" hidden="1" customHeight="1" x14ac:dyDescent="0.25">
      <c r="A70" s="650"/>
      <c r="B70" s="651"/>
      <c r="C70" s="652"/>
      <c r="D70" s="523"/>
      <c r="E70" s="526"/>
      <c r="F70" s="529"/>
      <c r="G70" s="508"/>
      <c r="H70" s="505"/>
      <c r="I70" s="532" t="str">
        <f>IF(D70="","",IF(D70="RG",'Identificación RG-RF-RLA-FT'!B192,IF(H70="","",(CONCATENATE(H70," ",#REF!," ",G70," ",#REF!," ",M70," ",#REF!," ",L70)))))</f>
        <v/>
      </c>
      <c r="J70" s="535"/>
      <c r="K70" s="538" t="str">
        <f>CONCATENATE(" *",'Identificación RG-RF-RLA-FT'!C187," *",'Identificación RG-RF-RLA-FT'!E187," *",'Identificación RG-RF-RLA-FT'!G187)</f>
        <v xml:space="preserve"> * * *</v>
      </c>
      <c r="L70" s="508"/>
      <c r="M70" s="508"/>
      <c r="N70" s="514"/>
      <c r="O70" s="517"/>
      <c r="P70" s="505"/>
      <c r="Q70" s="520" t="str">
        <f>IF(P70="Muy Alta",100%,IF(P70="Alta",80%,IF(P70="Media",60%,IF(P70="Baja",40%,IF(P70="Muy Baja",20%,"")))))</f>
        <v/>
      </c>
      <c r="R70" s="505"/>
      <c r="S70" s="520" t="str">
        <f>IF(R70="Catastrófico",100%,IF(R70="Mayor",80%,IF(R70="Moderado",60%,IF(R70="Menor",40%,IF(R70="Leve",20%,"")))))</f>
        <v/>
      </c>
      <c r="T70" s="505"/>
      <c r="U70" s="520" t="str">
        <f>IF(T70="Catastrófico",100%,IF(T70="Mayor",80%,IF(T70="Moderado",60%,IF(T70="Menor",40%,IF(T70="Leve",20%,"")))))</f>
        <v/>
      </c>
      <c r="V70" s="541" t="str">
        <f>IF(W70=100%,"Catastrófico",IF(W70=80%,"Mayor",IF(W70=60%,"Moderado",IF(W70=40%,"Menor",IF(W70=20%,"Leve","")))))</f>
        <v/>
      </c>
      <c r="W70" s="520" t="str">
        <f>IF(AND(S70="",U70=""),"",MAX(S70,U70))</f>
        <v/>
      </c>
      <c r="X70" s="520" t="str">
        <f>CONCATENATE(P70,V70)</f>
        <v/>
      </c>
      <c r="Y70" s="502" t="str">
        <f>IF(X70="Muy AltaLeve","Alto",IF(X70="Muy AltaMenor","Alto",IF(X70="Muy AltaModerado","Alto",IF(X70="Muy AltaMayor","Alto",IF(X70="Muy AltaCatastrófico","Extremo",IF(X70="AltaLeve","Moderado",IF(X70="AltaMenor","Moderado",IF(X70="AltaModerado","Alto",IF(X70="AltaMayor","Alto",IF(X70="AltaCatastrófico","Extremo",IF(X70="MediaLeve","Moderado",IF(X70="MediaMenor","Moderado",IF(X70="MediaModerado","Moderado",IF(X70="MediaMayor","Alto",IF(X70="MediaCatastrófico","Extremo",IF(X70="BajaLeve","Bajo",IF(X70="BajaMenor","Moderado",IF(X70="BajaModerado","Moderado",IF(X70="BajaMayor","Alto",IF(X70="BajaCatastrófico","Extremo",IF(X70="Muy BajaLeve","Bajo",IF(X70="Muy BajaMenor","Bajo",IF(X70="Muy BajaModerado","Moderado",IF(X70="Muy BajaMayor","Alto",IF(X70="Muy BajaCatastrófico","Extremo","")))))))))))))))))))))))))</f>
        <v/>
      </c>
      <c r="Z70" s="135">
        <v>1</v>
      </c>
      <c r="AA70" s="133"/>
      <c r="AB70" s="136"/>
      <c r="AC70" s="133"/>
      <c r="AD70" s="137" t="str">
        <f t="shared" ref="AD70:AD99" si="4">IF(OR(AE70="Preventivo",AE70="Detectivo"),"Probabilidad",IF(AE70="Correctivo","Impacto",""))</f>
        <v/>
      </c>
      <c r="AE70" s="136"/>
      <c r="AF70" s="134" t="str">
        <f t="shared" ref="AF70:AF99" si="5">IF(AE70="","",IF(AE70="Preventivo",25%,IF(AE70="Detectivo",15%,IF(AE70="Correctivo",10%))))</f>
        <v/>
      </c>
      <c r="AG70" s="136"/>
      <c r="AH70" s="134" t="str">
        <f t="shared" ref="AH70:AH99" si="6">IF(AG70="Automático",25%,IF(AG70="Manual",15%,""))</f>
        <v/>
      </c>
      <c r="AI70" s="138" t="str">
        <f t="shared" ref="AI70:AI99" si="7">IF(OR(AF70="",AH70=""),"",AF70+AH70)</f>
        <v/>
      </c>
      <c r="AJ70" s="139" t="str">
        <f>IFERROR(IF(AD70="Probabilidad",(Q70-(+Q70*AI70)),IF(AD70="Impacto",Q70,"")),"")</f>
        <v/>
      </c>
      <c r="AK70" s="139" t="str">
        <f>IFERROR(IF(AD70="Impacto",(W70-(+W70*AI70)),IF(AD70="Probabilidad",W70,"")),"")</f>
        <v/>
      </c>
      <c r="AL70" s="140"/>
      <c r="AM70" s="140"/>
      <c r="AN70" s="140"/>
      <c r="AO70" s="544" t="str">
        <f>Q70</f>
        <v/>
      </c>
      <c r="AP70" s="544" t="str">
        <f>IF(AJ70="","",MIN(AJ70:AJ75))</f>
        <v/>
      </c>
      <c r="AQ70" s="502" t="str">
        <f>IFERROR(IF(AP70="","",IF(AP70&lt;=0.2,"Muy Baja",IF(AP70&lt;=0.4,"Baja",IF(AP70&lt;=0.6,"Media",IF(AP70&lt;=0.8,"Alta","Muy Alta"))))),"")</f>
        <v/>
      </c>
      <c r="AR70" s="544" t="str">
        <f>W70</f>
        <v/>
      </c>
      <c r="AS70" s="544" t="str">
        <f>IF(AK70="","",MIN(AK70:AK75))</f>
        <v/>
      </c>
      <c r="AT70" s="502" t="str">
        <f>IFERROR(IF(AS70="","",IF(AS70&lt;=0.2,"Leve",IF(AS70&lt;=0.4,"Menor",IF(AS70&lt;=0.6,"Moderado",IF(AS70&lt;=0.8,"Mayor","Catastrófico"))))),"")</f>
        <v/>
      </c>
      <c r="AU70" s="502" t="str">
        <f>Y70</f>
        <v/>
      </c>
      <c r="AV70" s="502" t="str">
        <f>IFERROR(IF(OR(AND(AQ70="Muy Baja",AT70="Leve"),AND(AQ70="Muy Baja",AT70="Menor"),AND(AQ70="Baja",AT70="Leve")),"Bajo",IF(OR(AND(AQ70="Muy baja",AT70="Moderado"),AND(AQ70="Baja",AT70="Menor"),AND(AQ70="Baja",AT70="Moderado"),AND(AQ70="Media",AT70="Leve"),AND(AQ70="Media",AT70="Menor"),AND(AQ70="Media",AT70="Moderado"),AND(AQ70="Alta",AT70="Leve"),AND(AQ70="Alta",AT70="Menor")),"Moderado",IF(OR(AND(AQ70="Muy Baja",AT70="Mayor"),AND(AQ70="Baja",AT70="Mayor"),AND(AQ70="Media",AT70="Mayor"),AND(AQ70="Alta",AT70="Moderado"),AND(AQ70="Alta",AT70="Mayor"),AND(AQ70="Muy Alta",AT70="Leve"),AND(AQ70="Muy Alta",AT70="Menor"),AND(AQ70="Muy Alta",AT70="Moderado"),AND(AQ70="Muy Alta",AT70="Mayor")),"Alto",IF(OR(AND(AQ70="Muy Baja",AT70="Catastrófico"),AND(AQ70="Baja",AT70="Catastrófico"),AND(AQ70="Media",AT70="Catastrófico"),AND(AQ70="Alta",AT70="Catastrófico"),AND(AQ70="Muy Alta",AT70="Catastrófico")),"Extremo","")))),"")</f>
        <v/>
      </c>
      <c r="AW70" s="505"/>
      <c r="AX70" s="508"/>
      <c r="AY70" s="508"/>
      <c r="AZ70" s="511"/>
      <c r="BA70" s="511"/>
    </row>
    <row r="71" spans="1:53" s="101" customFormat="1" ht="15" hidden="1" customHeight="1" x14ac:dyDescent="0.25">
      <c r="A71" s="650"/>
      <c r="B71" s="651"/>
      <c r="C71" s="652"/>
      <c r="D71" s="524"/>
      <c r="E71" s="527"/>
      <c r="F71" s="530"/>
      <c r="G71" s="509"/>
      <c r="H71" s="506"/>
      <c r="I71" s="533"/>
      <c r="J71" s="536"/>
      <c r="K71" s="539"/>
      <c r="L71" s="509"/>
      <c r="M71" s="509"/>
      <c r="N71" s="515"/>
      <c r="O71" s="518"/>
      <c r="P71" s="506"/>
      <c r="Q71" s="521"/>
      <c r="R71" s="506"/>
      <c r="S71" s="521"/>
      <c r="T71" s="506"/>
      <c r="U71" s="521"/>
      <c r="V71" s="542"/>
      <c r="W71" s="521"/>
      <c r="X71" s="521"/>
      <c r="Y71" s="503"/>
      <c r="Z71" s="145">
        <v>2</v>
      </c>
      <c r="AA71" s="143"/>
      <c r="AB71" s="166"/>
      <c r="AC71" s="143"/>
      <c r="AD71" s="148" t="str">
        <f t="shared" si="4"/>
        <v/>
      </c>
      <c r="AE71" s="166"/>
      <c r="AF71" s="150" t="str">
        <f t="shared" si="5"/>
        <v/>
      </c>
      <c r="AG71" s="166"/>
      <c r="AH71" s="144" t="str">
        <f t="shared" si="6"/>
        <v/>
      </c>
      <c r="AI71" s="151" t="str">
        <f t="shared" si="7"/>
        <v/>
      </c>
      <c r="AJ71" s="152" t="str">
        <f>IFERROR(IF(AND(AD70="Probabilidad",AD71="Probabilidad"),(AJ70-(+AJ70*AI71)),IF(AD71="Probabilidad",(Q70-(+Q70*AI71)),IF(AD71="Impacto",AJ70,""))),"")</f>
        <v/>
      </c>
      <c r="AK71" s="152" t="str">
        <f>IFERROR(IF(AND(AD70="Impacto",AD71="Impacto"),(AK70-(+AK70*AI71)),IF(AD71="Impacto",(W70-(W70*AI71)),IF(AD71="Probabilidad",AK70,""))),"")</f>
        <v/>
      </c>
      <c r="AL71" s="167"/>
      <c r="AM71" s="167"/>
      <c r="AN71" s="167"/>
      <c r="AO71" s="545"/>
      <c r="AP71" s="545"/>
      <c r="AQ71" s="503"/>
      <c r="AR71" s="545"/>
      <c r="AS71" s="545"/>
      <c r="AT71" s="503"/>
      <c r="AU71" s="503"/>
      <c r="AV71" s="503"/>
      <c r="AW71" s="506"/>
      <c r="AX71" s="509"/>
      <c r="AY71" s="509"/>
      <c r="AZ71" s="512"/>
      <c r="BA71" s="512"/>
    </row>
    <row r="72" spans="1:53" s="101" customFormat="1" ht="15" hidden="1" customHeight="1" x14ac:dyDescent="0.25">
      <c r="A72" s="650"/>
      <c r="B72" s="651"/>
      <c r="C72" s="652"/>
      <c r="D72" s="524"/>
      <c r="E72" s="527"/>
      <c r="F72" s="530"/>
      <c r="G72" s="509"/>
      <c r="H72" s="506"/>
      <c r="I72" s="533"/>
      <c r="J72" s="536"/>
      <c r="K72" s="539"/>
      <c r="L72" s="509"/>
      <c r="M72" s="509"/>
      <c r="N72" s="515"/>
      <c r="O72" s="518"/>
      <c r="P72" s="506"/>
      <c r="Q72" s="521"/>
      <c r="R72" s="506"/>
      <c r="S72" s="521"/>
      <c r="T72" s="506"/>
      <c r="U72" s="521"/>
      <c r="V72" s="542"/>
      <c r="W72" s="521"/>
      <c r="X72" s="521"/>
      <c r="Y72" s="503"/>
      <c r="Z72" s="145">
        <v>3</v>
      </c>
      <c r="AA72" s="143"/>
      <c r="AB72" s="166"/>
      <c r="AC72" s="143"/>
      <c r="AD72" s="148" t="str">
        <f t="shared" si="4"/>
        <v/>
      </c>
      <c r="AE72" s="166"/>
      <c r="AF72" s="150" t="str">
        <f t="shared" si="5"/>
        <v/>
      </c>
      <c r="AG72" s="166"/>
      <c r="AH72" s="144" t="str">
        <f t="shared" si="6"/>
        <v/>
      </c>
      <c r="AI72" s="151" t="str">
        <f t="shared" si="7"/>
        <v/>
      </c>
      <c r="AJ72" s="152" t="str">
        <f>IFERROR(IF(AND(AD71="Probabilidad",AD72="Probabilidad"),(AJ71-(+AJ71*AI72)),IF(AND(AD71="Impacto",AD72="Probabilidad"),(AJ70-(+AJ70*AI72)),IF(AD72="Impacto",AJ71,""))),"")</f>
        <v/>
      </c>
      <c r="AK72" s="152" t="str">
        <f>IFERROR(IF(AND(AD71="Impacto",AD72="Impacto"),(AK71-(+AK71*AI72)),IF(AND(AD71="Probabilidad",AD72="Impacto"),(AK70-(+AK70*AI72)),IF(AD72="Probabilidad",AK71,""))),"")</f>
        <v/>
      </c>
      <c r="AL72" s="167"/>
      <c r="AM72" s="167"/>
      <c r="AN72" s="167"/>
      <c r="AO72" s="545"/>
      <c r="AP72" s="545"/>
      <c r="AQ72" s="503"/>
      <c r="AR72" s="545"/>
      <c r="AS72" s="545"/>
      <c r="AT72" s="503"/>
      <c r="AU72" s="503"/>
      <c r="AV72" s="503"/>
      <c r="AW72" s="506"/>
      <c r="AX72" s="509"/>
      <c r="AY72" s="509"/>
      <c r="AZ72" s="512"/>
      <c r="BA72" s="512"/>
    </row>
    <row r="73" spans="1:53" s="101" customFormat="1" ht="15" hidden="1" customHeight="1" x14ac:dyDescent="0.25">
      <c r="A73" s="650"/>
      <c r="B73" s="651"/>
      <c r="C73" s="652"/>
      <c r="D73" s="524"/>
      <c r="E73" s="527"/>
      <c r="F73" s="530"/>
      <c r="G73" s="509"/>
      <c r="H73" s="506"/>
      <c r="I73" s="533"/>
      <c r="J73" s="536"/>
      <c r="K73" s="539"/>
      <c r="L73" s="509"/>
      <c r="M73" s="509"/>
      <c r="N73" s="515"/>
      <c r="O73" s="518"/>
      <c r="P73" s="506"/>
      <c r="Q73" s="521"/>
      <c r="R73" s="506"/>
      <c r="S73" s="521"/>
      <c r="T73" s="506"/>
      <c r="U73" s="521"/>
      <c r="V73" s="542"/>
      <c r="W73" s="521"/>
      <c r="X73" s="521"/>
      <c r="Y73" s="503"/>
      <c r="Z73" s="145">
        <v>4</v>
      </c>
      <c r="AA73" s="143"/>
      <c r="AB73" s="166"/>
      <c r="AC73" s="143"/>
      <c r="AD73" s="148" t="str">
        <f t="shared" si="4"/>
        <v/>
      </c>
      <c r="AE73" s="166"/>
      <c r="AF73" s="150" t="str">
        <f t="shared" si="5"/>
        <v/>
      </c>
      <c r="AG73" s="166"/>
      <c r="AH73" s="144" t="str">
        <f t="shared" si="6"/>
        <v/>
      </c>
      <c r="AI73" s="151" t="str">
        <f t="shared" si="7"/>
        <v/>
      </c>
      <c r="AJ73" s="152" t="str">
        <f>IFERROR(IF(AND(AD72="Probabilidad",AD73="Probabilidad"),(AJ72-(+AJ72*AI73)),IF(AND(AD72="Impacto",AD73="Probabilidad"),(AJ71-(+AJ71*AI73)),IF(AD73="Impacto",AJ72,""))),"")</f>
        <v/>
      </c>
      <c r="AK73" s="152" t="str">
        <f>IFERROR(IF(AND(AD72="Impacto",AD73="Impacto"),(AK72-(+AK72*AI73)),IF(AND(AD72="Probabilidad",AD73="Impacto"),(AK71-(+AK71*AI73)),IF(AD73="Probabilidad",AK72,""))),"")</f>
        <v/>
      </c>
      <c r="AL73" s="167"/>
      <c r="AM73" s="167"/>
      <c r="AN73" s="167"/>
      <c r="AO73" s="545"/>
      <c r="AP73" s="545"/>
      <c r="AQ73" s="503"/>
      <c r="AR73" s="545"/>
      <c r="AS73" s="545"/>
      <c r="AT73" s="503"/>
      <c r="AU73" s="503"/>
      <c r="AV73" s="503"/>
      <c r="AW73" s="506"/>
      <c r="AX73" s="509"/>
      <c r="AY73" s="509"/>
      <c r="AZ73" s="512"/>
      <c r="BA73" s="512"/>
    </row>
    <row r="74" spans="1:53" s="101" customFormat="1" ht="15" hidden="1" customHeight="1" x14ac:dyDescent="0.25">
      <c r="A74" s="650"/>
      <c r="B74" s="651"/>
      <c r="C74" s="652"/>
      <c r="D74" s="524"/>
      <c r="E74" s="527"/>
      <c r="F74" s="530"/>
      <c r="G74" s="509"/>
      <c r="H74" s="506"/>
      <c r="I74" s="533"/>
      <c r="J74" s="536"/>
      <c r="K74" s="539"/>
      <c r="L74" s="509"/>
      <c r="M74" s="509"/>
      <c r="N74" s="515"/>
      <c r="O74" s="518"/>
      <c r="P74" s="506"/>
      <c r="Q74" s="521"/>
      <c r="R74" s="506"/>
      <c r="S74" s="521"/>
      <c r="T74" s="506"/>
      <c r="U74" s="521"/>
      <c r="V74" s="542"/>
      <c r="W74" s="521"/>
      <c r="X74" s="521"/>
      <c r="Y74" s="503"/>
      <c r="Z74" s="145">
        <v>5</v>
      </c>
      <c r="AA74" s="143"/>
      <c r="AB74" s="166"/>
      <c r="AC74" s="143"/>
      <c r="AD74" s="148" t="str">
        <f t="shared" si="4"/>
        <v/>
      </c>
      <c r="AE74" s="166"/>
      <c r="AF74" s="150" t="str">
        <f t="shared" si="5"/>
        <v/>
      </c>
      <c r="AG74" s="166"/>
      <c r="AH74" s="144" t="str">
        <f t="shared" si="6"/>
        <v/>
      </c>
      <c r="AI74" s="151" t="str">
        <f t="shared" si="7"/>
        <v/>
      </c>
      <c r="AJ74" s="152" t="str">
        <f>IFERROR(IF(AND(AD73="Probabilidad",AD74="Probabilidad"),(AJ73-(+AJ73*AI74)),IF(AND(AD73="Impacto",AD74="Probabilidad"),(AJ72-(+AJ72*AI74)),IF(AD74="Impacto",AJ73,""))),"")</f>
        <v/>
      </c>
      <c r="AK74" s="152" t="str">
        <f>IFERROR(IF(AND(AD73="Impacto",AD74="Impacto"),(AK73-(+AK73*AI74)),IF(AND(AD73="Probabilidad",AD74="Impacto"),(AK72-(+AK72*AI74)),IF(AD74="Probabilidad",AK73,""))),"")</f>
        <v/>
      </c>
      <c r="AL74" s="167"/>
      <c r="AM74" s="167"/>
      <c r="AN74" s="167"/>
      <c r="AO74" s="545"/>
      <c r="AP74" s="545"/>
      <c r="AQ74" s="503"/>
      <c r="AR74" s="545"/>
      <c r="AS74" s="545"/>
      <c r="AT74" s="503"/>
      <c r="AU74" s="503"/>
      <c r="AV74" s="503"/>
      <c r="AW74" s="506"/>
      <c r="AX74" s="509"/>
      <c r="AY74" s="509"/>
      <c r="AZ74" s="512"/>
      <c r="BA74" s="512"/>
    </row>
    <row r="75" spans="1:53" s="101" customFormat="1" ht="15.75" hidden="1" customHeight="1" thickBot="1" x14ac:dyDescent="0.3">
      <c r="A75" s="650"/>
      <c r="B75" s="651"/>
      <c r="C75" s="652"/>
      <c r="D75" s="525"/>
      <c r="E75" s="528"/>
      <c r="F75" s="531"/>
      <c r="G75" s="510"/>
      <c r="H75" s="507"/>
      <c r="I75" s="534"/>
      <c r="J75" s="537"/>
      <c r="K75" s="540"/>
      <c r="L75" s="510"/>
      <c r="M75" s="510"/>
      <c r="N75" s="516"/>
      <c r="O75" s="519"/>
      <c r="P75" s="507"/>
      <c r="Q75" s="522"/>
      <c r="R75" s="507"/>
      <c r="S75" s="522"/>
      <c r="T75" s="507"/>
      <c r="U75" s="522"/>
      <c r="V75" s="543"/>
      <c r="W75" s="522"/>
      <c r="X75" s="522"/>
      <c r="Y75" s="504"/>
      <c r="Z75" s="156">
        <v>6</v>
      </c>
      <c r="AA75" s="154"/>
      <c r="AB75" s="169"/>
      <c r="AC75" s="154"/>
      <c r="AD75" s="170" t="str">
        <f t="shared" si="4"/>
        <v/>
      </c>
      <c r="AE75" s="169"/>
      <c r="AF75" s="160" t="str">
        <f t="shared" si="5"/>
        <v/>
      </c>
      <c r="AG75" s="169"/>
      <c r="AH75" s="155" t="str">
        <f t="shared" si="6"/>
        <v/>
      </c>
      <c r="AI75" s="161" t="str">
        <f t="shared" si="7"/>
        <v/>
      </c>
      <c r="AJ75" s="203" t="str">
        <f>IFERROR(IF(AND(AD74="Probabilidad",AD75="Probabilidad"),(AJ74-(+AJ74*AI75)),IF(AND(AD74="Impacto",AD75="Probabilidad"),(AJ73-(+AJ73*AI75)),IF(AD75="Impacto",AJ74,""))),"")</f>
        <v/>
      </c>
      <c r="AK75" s="203" t="str">
        <f>IFERROR(IF(AND(AD74="Impacto",AD75="Impacto"),(AK74-(+AK74*AI75)),IF(AND(AD74="Probabilidad",AD75="Impacto"),(AK73-(+AK73*AI75)),IF(AD75="Probabilidad",AK74,""))),"")</f>
        <v/>
      </c>
      <c r="AL75" s="171"/>
      <c r="AM75" s="171"/>
      <c r="AN75" s="171"/>
      <c r="AO75" s="546"/>
      <c r="AP75" s="546"/>
      <c r="AQ75" s="504"/>
      <c r="AR75" s="546"/>
      <c r="AS75" s="546"/>
      <c r="AT75" s="504"/>
      <c r="AU75" s="504"/>
      <c r="AV75" s="504"/>
      <c r="AW75" s="507"/>
      <c r="AX75" s="510"/>
      <c r="AY75" s="510"/>
      <c r="AZ75" s="513"/>
      <c r="BA75" s="513"/>
    </row>
    <row r="76" spans="1:53" ht="15" hidden="1" customHeight="1" x14ac:dyDescent="0.3">
      <c r="A76" s="650"/>
      <c r="B76" s="651"/>
      <c r="C76" s="652"/>
      <c r="D76" s="523"/>
      <c r="E76" s="526"/>
      <c r="F76" s="529"/>
      <c r="G76" s="508"/>
      <c r="H76" s="505"/>
      <c r="I76" s="532" t="str">
        <f>IF(D76="","",IF(D76="RG",'Identificación RG-RF-RLA-FT'!B209,IF(H76="","",(CONCATENATE(H76," ",#REF!," ",G76," ",#REF!," ",M76," ",#REF!," ",L76)))))</f>
        <v/>
      </c>
      <c r="J76" s="535"/>
      <c r="K76" s="538" t="str">
        <f>CONCATENATE(" *",'Identificación RG-RF-RLA-FT'!C204," *",'Identificación RG-RF-RLA-FT'!E204," *",'Identificación RG-RF-RLA-FT'!G204)</f>
        <v xml:space="preserve"> * * *</v>
      </c>
      <c r="L76" s="508"/>
      <c r="M76" s="508"/>
      <c r="N76" s="514"/>
      <c r="O76" s="517"/>
      <c r="P76" s="505"/>
      <c r="Q76" s="520" t="str">
        <f>IF(P76="Muy Alta",100%,IF(P76="Alta",80%,IF(P76="Media",60%,IF(P76="Baja",40%,IF(P76="Muy Baja",20%,"")))))</f>
        <v/>
      </c>
      <c r="R76" s="505"/>
      <c r="S76" s="520" t="str">
        <f>IF(R76="Catastrófico",100%,IF(R76="Mayor",80%,IF(R76="Moderado",60%,IF(R76="Menor",40%,IF(R76="Leve",20%,"")))))</f>
        <v/>
      </c>
      <c r="T76" s="505"/>
      <c r="U76" s="520" t="str">
        <f>IF(T76="Catastrófico",100%,IF(T76="Mayor",80%,IF(T76="Moderado",60%,IF(T76="Menor",40%,IF(T76="Leve",20%,"")))))</f>
        <v/>
      </c>
      <c r="V76" s="541" t="str">
        <f>IF(W76=100%,"Catastrófico",IF(W76=80%,"Mayor",IF(W76=60%,"Moderado",IF(W76=40%,"Menor",IF(W76=20%,"Leve","")))))</f>
        <v/>
      </c>
      <c r="W76" s="520" t="str">
        <f>IF(AND(S76="",U76=""),"",MAX(S76,U76))</f>
        <v/>
      </c>
      <c r="X76" s="520" t="str">
        <f>CONCATENATE(P76,V76)</f>
        <v/>
      </c>
      <c r="Y76" s="502" t="str">
        <f>IF(X76="Muy AltaLeve","Alto",IF(X76="Muy AltaMenor","Alto",IF(X76="Muy AltaModerado","Alto",IF(X76="Muy AltaMayor","Alto",IF(X76="Muy AltaCatastrófico","Extremo",IF(X76="AltaLeve","Moderado",IF(X76="AltaMenor","Moderado",IF(X76="AltaModerado","Alto",IF(X76="AltaMayor","Alto",IF(X76="AltaCatastrófico","Extremo",IF(X76="MediaLeve","Moderado",IF(X76="MediaMenor","Moderado",IF(X76="MediaModerado","Moderado",IF(X76="MediaMayor","Alto",IF(X76="MediaCatastrófico","Extremo",IF(X76="BajaLeve","Bajo",IF(X76="BajaMenor","Moderado",IF(X76="BajaModerado","Moderado",IF(X76="BajaMayor","Alto",IF(X76="BajaCatastrófico","Extremo",IF(X76="Muy BajaLeve","Bajo",IF(X76="Muy BajaMenor","Bajo",IF(X76="Muy BajaModerado","Moderado",IF(X76="Muy BajaMayor","Alto",IF(X76="Muy BajaCatastrófico","Extremo","")))))))))))))))))))))))))</f>
        <v/>
      </c>
      <c r="Z76" s="135">
        <v>1</v>
      </c>
      <c r="AA76" s="133"/>
      <c r="AB76" s="136"/>
      <c r="AC76" s="133"/>
      <c r="AD76" s="137" t="str">
        <f t="shared" si="4"/>
        <v/>
      </c>
      <c r="AE76" s="136"/>
      <c r="AF76" s="134" t="str">
        <f t="shared" si="5"/>
        <v/>
      </c>
      <c r="AG76" s="136"/>
      <c r="AH76" s="134" t="str">
        <f t="shared" si="6"/>
        <v/>
      </c>
      <c r="AI76" s="138" t="str">
        <f t="shared" si="7"/>
        <v/>
      </c>
      <c r="AJ76" s="139" t="str">
        <f>IFERROR(IF(AD76="Probabilidad",(Q76-(+Q76*AI76)),IF(AD76="Impacto",Q76,"")),"")</f>
        <v/>
      </c>
      <c r="AK76" s="139" t="str">
        <f>IFERROR(IF(AD76="Impacto",(W76-(+W76*AI76)),IF(AD76="Probabilidad",W76,"")),"")</f>
        <v/>
      </c>
      <c r="AL76" s="140"/>
      <c r="AM76" s="140"/>
      <c r="AN76" s="140"/>
      <c r="AO76" s="544" t="str">
        <f>Q76</f>
        <v/>
      </c>
      <c r="AP76" s="544" t="str">
        <f>IF(AJ76="","",MIN(AJ76:AJ81))</f>
        <v/>
      </c>
      <c r="AQ76" s="502" t="str">
        <f>IFERROR(IF(AP76="","",IF(AP76&lt;=0.2,"Muy Baja",IF(AP76&lt;=0.4,"Baja",IF(AP76&lt;=0.6,"Media",IF(AP76&lt;=0.8,"Alta","Muy Alta"))))),"")</f>
        <v/>
      </c>
      <c r="AR76" s="544" t="str">
        <f>W76</f>
        <v/>
      </c>
      <c r="AS76" s="544" t="str">
        <f>IF(AK76="","",MIN(AK76:AK81))</f>
        <v/>
      </c>
      <c r="AT76" s="502" t="str">
        <f>IFERROR(IF(AS76="","",IF(AS76&lt;=0.2,"Leve",IF(AS76&lt;=0.4,"Menor",IF(AS76&lt;=0.6,"Moderado",IF(AS76&lt;=0.8,"Mayor","Catastrófico"))))),"")</f>
        <v/>
      </c>
      <c r="AU76" s="502" t="str">
        <f>Y76</f>
        <v/>
      </c>
      <c r="AV76" s="502" t="str">
        <f>IFERROR(IF(OR(AND(AQ76="Muy Baja",AT76="Leve"),AND(AQ76="Muy Baja",AT76="Menor"),AND(AQ76="Baja",AT76="Leve")),"Bajo",IF(OR(AND(AQ76="Muy baja",AT76="Moderado"),AND(AQ76="Baja",AT76="Menor"),AND(AQ76="Baja",AT76="Moderado"),AND(AQ76="Media",AT76="Leve"),AND(AQ76="Media",AT76="Menor"),AND(AQ76="Media",AT76="Moderado"),AND(AQ76="Alta",AT76="Leve"),AND(AQ76="Alta",AT76="Menor")),"Moderado",IF(OR(AND(AQ76="Muy Baja",AT76="Mayor"),AND(AQ76="Baja",AT76="Mayor"),AND(AQ76="Media",AT76="Mayor"),AND(AQ76="Alta",AT76="Moderado"),AND(AQ76="Alta",AT76="Mayor"),AND(AQ76="Muy Alta",AT76="Leve"),AND(AQ76="Muy Alta",AT76="Menor"),AND(AQ76="Muy Alta",AT76="Moderado"),AND(AQ76="Muy Alta",AT76="Mayor")),"Alto",IF(OR(AND(AQ76="Muy Baja",AT76="Catastrófico"),AND(AQ76="Baja",AT76="Catastrófico"),AND(AQ76="Media",AT76="Catastrófico"),AND(AQ76="Alta",AT76="Catastrófico"),AND(AQ76="Muy Alta",AT76="Catastrófico")),"Extremo","")))),"")</f>
        <v/>
      </c>
      <c r="AW76" s="505"/>
      <c r="AX76" s="508"/>
      <c r="AY76" s="508"/>
      <c r="AZ76" s="511"/>
      <c r="BA76" s="511"/>
    </row>
    <row r="77" spans="1:53" ht="15" hidden="1" customHeight="1" x14ac:dyDescent="0.3">
      <c r="A77" s="650"/>
      <c r="B77" s="651"/>
      <c r="C77" s="652"/>
      <c r="D77" s="524"/>
      <c r="E77" s="527"/>
      <c r="F77" s="530"/>
      <c r="G77" s="509"/>
      <c r="H77" s="506"/>
      <c r="I77" s="533"/>
      <c r="J77" s="536"/>
      <c r="K77" s="539"/>
      <c r="L77" s="509"/>
      <c r="M77" s="509"/>
      <c r="N77" s="515"/>
      <c r="O77" s="518"/>
      <c r="P77" s="506"/>
      <c r="Q77" s="521"/>
      <c r="R77" s="506"/>
      <c r="S77" s="521"/>
      <c r="T77" s="506"/>
      <c r="U77" s="521"/>
      <c r="V77" s="542"/>
      <c r="W77" s="521"/>
      <c r="X77" s="521"/>
      <c r="Y77" s="503"/>
      <c r="Z77" s="145">
        <v>2</v>
      </c>
      <c r="AA77" s="143"/>
      <c r="AB77" s="166"/>
      <c r="AC77" s="143"/>
      <c r="AD77" s="148" t="str">
        <f t="shared" si="4"/>
        <v/>
      </c>
      <c r="AE77" s="166"/>
      <c r="AF77" s="150" t="str">
        <f t="shared" si="5"/>
        <v/>
      </c>
      <c r="AG77" s="166"/>
      <c r="AH77" s="144" t="str">
        <f t="shared" si="6"/>
        <v/>
      </c>
      <c r="AI77" s="151" t="str">
        <f t="shared" si="7"/>
        <v/>
      </c>
      <c r="AJ77" s="152" t="str">
        <f>IFERROR(IF(AND(AD76="Probabilidad",AD77="Probabilidad"),(AJ76-(+AJ76*AI77)),IF(AD77="Probabilidad",(Q76-(+Q76*AI77)),IF(AD77="Impacto",AJ76,""))),"")</f>
        <v/>
      </c>
      <c r="AK77" s="152" t="str">
        <f>IFERROR(IF(AND(AD76="Impacto",AD77="Impacto"),(AK76-(+AK76*AI77)),IF(AD77="Impacto",(W76-(W76*AI77)),IF(AD77="Probabilidad",AK76,""))),"")</f>
        <v/>
      </c>
      <c r="AL77" s="167"/>
      <c r="AM77" s="167"/>
      <c r="AN77" s="167"/>
      <c r="AO77" s="545"/>
      <c r="AP77" s="545"/>
      <c r="AQ77" s="503"/>
      <c r="AR77" s="545"/>
      <c r="AS77" s="545"/>
      <c r="AT77" s="503"/>
      <c r="AU77" s="503"/>
      <c r="AV77" s="503"/>
      <c r="AW77" s="506"/>
      <c r="AX77" s="509"/>
      <c r="AY77" s="509"/>
      <c r="AZ77" s="512"/>
      <c r="BA77" s="512"/>
    </row>
    <row r="78" spans="1:53" ht="15" hidden="1" customHeight="1" x14ac:dyDescent="0.3">
      <c r="A78" s="650"/>
      <c r="B78" s="651"/>
      <c r="C78" s="652"/>
      <c r="D78" s="524"/>
      <c r="E78" s="527"/>
      <c r="F78" s="530"/>
      <c r="G78" s="509"/>
      <c r="H78" s="506"/>
      <c r="I78" s="533"/>
      <c r="J78" s="536"/>
      <c r="K78" s="539"/>
      <c r="L78" s="509"/>
      <c r="M78" s="509"/>
      <c r="N78" s="515"/>
      <c r="O78" s="518"/>
      <c r="P78" s="506"/>
      <c r="Q78" s="521"/>
      <c r="R78" s="506"/>
      <c r="S78" s="521"/>
      <c r="T78" s="506"/>
      <c r="U78" s="521"/>
      <c r="V78" s="542"/>
      <c r="W78" s="521"/>
      <c r="X78" s="521"/>
      <c r="Y78" s="503"/>
      <c r="Z78" s="145">
        <v>3</v>
      </c>
      <c r="AA78" s="143"/>
      <c r="AB78" s="166"/>
      <c r="AC78" s="143"/>
      <c r="AD78" s="148" t="str">
        <f t="shared" si="4"/>
        <v/>
      </c>
      <c r="AE78" s="166"/>
      <c r="AF78" s="150" t="str">
        <f t="shared" si="5"/>
        <v/>
      </c>
      <c r="AG78" s="166"/>
      <c r="AH78" s="144" t="str">
        <f t="shared" si="6"/>
        <v/>
      </c>
      <c r="AI78" s="151" t="str">
        <f t="shared" si="7"/>
        <v/>
      </c>
      <c r="AJ78" s="152" t="str">
        <f>IFERROR(IF(AND(AD77="Probabilidad",AD78="Probabilidad"),(AJ77-(+AJ77*AI78)),IF(AND(AD77="Impacto",AD78="Probabilidad"),(AJ76-(+AJ76*AI78)),IF(AD78="Impacto",AJ77,""))),"")</f>
        <v/>
      </c>
      <c r="AK78" s="152" t="str">
        <f>IFERROR(IF(AND(AD77="Impacto",AD78="Impacto"),(AK77-(+AK77*AI78)),IF(AND(AD77="Probabilidad",AD78="Impacto"),(AK76-(+AK76*AI78)),IF(AD78="Probabilidad",AK77,""))),"")</f>
        <v/>
      </c>
      <c r="AL78" s="167"/>
      <c r="AM78" s="167"/>
      <c r="AN78" s="167"/>
      <c r="AO78" s="545"/>
      <c r="AP78" s="545"/>
      <c r="AQ78" s="503"/>
      <c r="AR78" s="545"/>
      <c r="AS78" s="545"/>
      <c r="AT78" s="503"/>
      <c r="AU78" s="503"/>
      <c r="AV78" s="503"/>
      <c r="AW78" s="506"/>
      <c r="AX78" s="509"/>
      <c r="AY78" s="509"/>
      <c r="AZ78" s="512"/>
      <c r="BA78" s="512"/>
    </row>
    <row r="79" spans="1:53" ht="15" hidden="1" customHeight="1" x14ac:dyDescent="0.3">
      <c r="A79" s="650"/>
      <c r="B79" s="651"/>
      <c r="C79" s="652"/>
      <c r="D79" s="524"/>
      <c r="E79" s="527"/>
      <c r="F79" s="530"/>
      <c r="G79" s="509"/>
      <c r="H79" s="506"/>
      <c r="I79" s="533"/>
      <c r="J79" s="536"/>
      <c r="K79" s="539"/>
      <c r="L79" s="509"/>
      <c r="M79" s="509"/>
      <c r="N79" s="515"/>
      <c r="O79" s="518"/>
      <c r="P79" s="506"/>
      <c r="Q79" s="521"/>
      <c r="R79" s="506"/>
      <c r="S79" s="521"/>
      <c r="T79" s="506"/>
      <c r="U79" s="521"/>
      <c r="V79" s="542"/>
      <c r="W79" s="521"/>
      <c r="X79" s="521"/>
      <c r="Y79" s="503"/>
      <c r="Z79" s="145">
        <v>4</v>
      </c>
      <c r="AA79" s="143"/>
      <c r="AB79" s="166"/>
      <c r="AC79" s="143"/>
      <c r="AD79" s="148" t="str">
        <f t="shared" si="4"/>
        <v/>
      </c>
      <c r="AE79" s="166"/>
      <c r="AF79" s="150" t="str">
        <f t="shared" si="5"/>
        <v/>
      </c>
      <c r="AG79" s="166"/>
      <c r="AH79" s="144" t="str">
        <f t="shared" si="6"/>
        <v/>
      </c>
      <c r="AI79" s="151" t="str">
        <f t="shared" si="7"/>
        <v/>
      </c>
      <c r="AJ79" s="152" t="str">
        <f>IFERROR(IF(AND(AD78="Probabilidad",AD79="Probabilidad"),(AJ78-(+AJ78*AI79)),IF(AND(AD78="Impacto",AD79="Probabilidad"),(AJ77-(+AJ77*AI79)),IF(AD79="Impacto",AJ78,""))),"")</f>
        <v/>
      </c>
      <c r="AK79" s="152" t="str">
        <f>IFERROR(IF(AND(AD78="Impacto",AD79="Impacto"),(AK78-(+AK78*AI79)),IF(AND(AD78="Probabilidad",AD79="Impacto"),(AK77-(+AK77*AI79)),IF(AD79="Probabilidad",AK78,""))),"")</f>
        <v/>
      </c>
      <c r="AL79" s="167"/>
      <c r="AM79" s="167"/>
      <c r="AN79" s="167"/>
      <c r="AO79" s="545"/>
      <c r="AP79" s="545"/>
      <c r="AQ79" s="503"/>
      <c r="AR79" s="545"/>
      <c r="AS79" s="545"/>
      <c r="AT79" s="503"/>
      <c r="AU79" s="503"/>
      <c r="AV79" s="503"/>
      <c r="AW79" s="506"/>
      <c r="AX79" s="509"/>
      <c r="AY79" s="509"/>
      <c r="AZ79" s="512"/>
      <c r="BA79" s="512"/>
    </row>
    <row r="80" spans="1:53" ht="15" hidden="1" customHeight="1" x14ac:dyDescent="0.3">
      <c r="A80" s="650"/>
      <c r="B80" s="651"/>
      <c r="C80" s="652"/>
      <c r="D80" s="524"/>
      <c r="E80" s="527"/>
      <c r="F80" s="530"/>
      <c r="G80" s="509"/>
      <c r="H80" s="506"/>
      <c r="I80" s="533"/>
      <c r="J80" s="536"/>
      <c r="K80" s="539"/>
      <c r="L80" s="509"/>
      <c r="M80" s="509"/>
      <c r="N80" s="515"/>
      <c r="O80" s="518"/>
      <c r="P80" s="506"/>
      <c r="Q80" s="521"/>
      <c r="R80" s="506"/>
      <c r="S80" s="521"/>
      <c r="T80" s="506"/>
      <c r="U80" s="521"/>
      <c r="V80" s="542"/>
      <c r="W80" s="521"/>
      <c r="X80" s="521"/>
      <c r="Y80" s="503"/>
      <c r="Z80" s="145">
        <v>5</v>
      </c>
      <c r="AA80" s="143"/>
      <c r="AB80" s="166"/>
      <c r="AC80" s="143"/>
      <c r="AD80" s="148" t="str">
        <f t="shared" si="4"/>
        <v/>
      </c>
      <c r="AE80" s="166"/>
      <c r="AF80" s="150" t="str">
        <f t="shared" si="5"/>
        <v/>
      </c>
      <c r="AG80" s="166"/>
      <c r="AH80" s="144" t="str">
        <f t="shared" si="6"/>
        <v/>
      </c>
      <c r="AI80" s="151" t="str">
        <f t="shared" si="7"/>
        <v/>
      </c>
      <c r="AJ80" s="152" t="str">
        <f>IFERROR(IF(AND(AD79="Probabilidad",AD80="Probabilidad"),(AJ79-(+AJ79*AI80)),IF(AND(AD79="Impacto",AD80="Probabilidad"),(AJ78-(+AJ78*AI80)),IF(AD80="Impacto",AJ79,""))),"")</f>
        <v/>
      </c>
      <c r="AK80" s="152" t="str">
        <f>IFERROR(IF(AND(AD79="Impacto",AD80="Impacto"),(AK79-(+AK79*AI80)),IF(AND(AD79="Probabilidad",AD80="Impacto"),(AK78-(+AK78*AI80)),IF(AD80="Probabilidad",AK79,""))),"")</f>
        <v/>
      </c>
      <c r="AL80" s="167"/>
      <c r="AM80" s="167"/>
      <c r="AN80" s="167"/>
      <c r="AO80" s="545"/>
      <c r="AP80" s="545"/>
      <c r="AQ80" s="503"/>
      <c r="AR80" s="545"/>
      <c r="AS80" s="545"/>
      <c r="AT80" s="503"/>
      <c r="AU80" s="503"/>
      <c r="AV80" s="503"/>
      <c r="AW80" s="506"/>
      <c r="AX80" s="509"/>
      <c r="AY80" s="509"/>
      <c r="AZ80" s="512"/>
      <c r="BA80" s="512"/>
    </row>
    <row r="81" spans="1:53" ht="15.75" hidden="1" customHeight="1" thickBot="1" x14ac:dyDescent="0.35">
      <c r="A81" s="650"/>
      <c r="B81" s="651"/>
      <c r="C81" s="652"/>
      <c r="D81" s="525"/>
      <c r="E81" s="528"/>
      <c r="F81" s="531"/>
      <c r="G81" s="510"/>
      <c r="H81" s="507"/>
      <c r="I81" s="534"/>
      <c r="J81" s="537"/>
      <c r="K81" s="540"/>
      <c r="L81" s="510"/>
      <c r="M81" s="510"/>
      <c r="N81" s="516"/>
      <c r="O81" s="519"/>
      <c r="P81" s="507"/>
      <c r="Q81" s="522"/>
      <c r="R81" s="507"/>
      <c r="S81" s="522"/>
      <c r="T81" s="507"/>
      <c r="U81" s="522"/>
      <c r="V81" s="543"/>
      <c r="W81" s="522"/>
      <c r="X81" s="522"/>
      <c r="Y81" s="504"/>
      <c r="Z81" s="156">
        <v>6</v>
      </c>
      <c r="AA81" s="154"/>
      <c r="AB81" s="169"/>
      <c r="AC81" s="154"/>
      <c r="AD81" s="170" t="str">
        <f t="shared" si="4"/>
        <v/>
      </c>
      <c r="AE81" s="169"/>
      <c r="AF81" s="160" t="str">
        <f t="shared" si="5"/>
        <v/>
      </c>
      <c r="AG81" s="169"/>
      <c r="AH81" s="155" t="str">
        <f t="shared" si="6"/>
        <v/>
      </c>
      <c r="AI81" s="161" t="str">
        <f t="shared" si="7"/>
        <v/>
      </c>
      <c r="AJ81" s="203" t="str">
        <f>IFERROR(IF(AND(AD80="Probabilidad",AD81="Probabilidad"),(AJ80-(+AJ80*AI81)),IF(AND(AD80="Impacto",AD81="Probabilidad"),(AJ79-(+AJ79*AI81)),IF(AD81="Impacto",AJ80,""))),"")</f>
        <v/>
      </c>
      <c r="AK81" s="203" t="str">
        <f>IFERROR(IF(AND(AD80="Impacto",AD81="Impacto"),(AK80-(+AK80*AI81)),IF(AND(AD80="Probabilidad",AD81="Impacto"),(AK79-(+AK79*AI81)),IF(AD81="Probabilidad",AK80,""))),"")</f>
        <v/>
      </c>
      <c r="AL81" s="171"/>
      <c r="AM81" s="171"/>
      <c r="AN81" s="171"/>
      <c r="AO81" s="546"/>
      <c r="AP81" s="546"/>
      <c r="AQ81" s="504"/>
      <c r="AR81" s="546"/>
      <c r="AS81" s="546"/>
      <c r="AT81" s="504"/>
      <c r="AU81" s="504"/>
      <c r="AV81" s="504"/>
      <c r="AW81" s="507"/>
      <c r="AX81" s="510"/>
      <c r="AY81" s="510"/>
      <c r="AZ81" s="513"/>
      <c r="BA81" s="513"/>
    </row>
    <row r="82" spans="1:53" ht="15" hidden="1" customHeight="1" x14ac:dyDescent="0.3">
      <c r="A82" s="650"/>
      <c r="B82" s="651"/>
      <c r="C82" s="652"/>
      <c r="D82" s="523"/>
      <c r="E82" s="526"/>
      <c r="F82" s="529"/>
      <c r="G82" s="508"/>
      <c r="H82" s="505"/>
      <c r="I82" s="532" t="str">
        <f>IF(D82="","",IF(D82="RG",'Identificación RG-RF-RLA-FT'!B225,IF(H82="","",(CONCATENATE(H82," ",#REF!," ",G82," ",#REF!," ",M82," ",#REF!," ",L82)))))</f>
        <v/>
      </c>
      <c r="J82" s="535"/>
      <c r="K82" s="538" t="str">
        <f>CONCATENATE(" *",'Identificación RG-RF-RLA-FT'!C220," *",'Identificación RG-RF-RLA-FT'!E220," *",'Identificación RG-RF-RLA-FT'!G220)</f>
        <v xml:space="preserve"> * * *</v>
      </c>
      <c r="L82" s="508"/>
      <c r="M82" s="508"/>
      <c r="N82" s="514"/>
      <c r="O82" s="517"/>
      <c r="P82" s="505"/>
      <c r="Q82" s="520" t="str">
        <f>IF(P82="Muy Alta",100%,IF(P82="Alta",80%,IF(P82="Media",60%,IF(P82="Baja",40%,IF(P82="Muy Baja",20%,"")))))</f>
        <v/>
      </c>
      <c r="R82" s="505"/>
      <c r="S82" s="520" t="str">
        <f>IF(R82="Catastrófico",100%,IF(R82="Mayor",80%,IF(R82="Moderado",60%,IF(R82="Menor",40%,IF(R82="Leve",20%,"")))))</f>
        <v/>
      </c>
      <c r="T82" s="505"/>
      <c r="U82" s="520" t="str">
        <f>IF(T82="Catastrófico",100%,IF(T82="Mayor",80%,IF(T82="Moderado",60%,IF(T82="Menor",40%,IF(T82="Leve",20%,"")))))</f>
        <v/>
      </c>
      <c r="V82" s="541" t="str">
        <f>IF(W82=100%,"Catastrófico",IF(W82=80%,"Mayor",IF(W82=60%,"Moderado",IF(W82=40%,"Menor",IF(W82=20%,"Leve","")))))</f>
        <v/>
      </c>
      <c r="W82" s="520" t="str">
        <f>IF(AND(S82="",U82=""),"",MAX(S82,U82))</f>
        <v/>
      </c>
      <c r="X82" s="520" t="str">
        <f>CONCATENATE(P82,V82)</f>
        <v/>
      </c>
      <c r="Y82" s="502" t="str">
        <f>IF(X82="Muy AltaLeve","Alto",IF(X82="Muy AltaMenor","Alto",IF(X82="Muy AltaModerado","Alto",IF(X82="Muy AltaMayor","Alto",IF(X82="Muy AltaCatastrófico","Extremo",IF(X82="AltaLeve","Moderado",IF(X82="AltaMenor","Moderado",IF(X82="AltaModerado","Alto",IF(X82="AltaMayor","Alto",IF(X82="AltaCatastrófico","Extremo",IF(X82="MediaLeve","Moderado",IF(X82="MediaMenor","Moderado",IF(X82="MediaModerado","Moderado",IF(X82="MediaMayor","Alto",IF(X82="MediaCatastrófico","Extremo",IF(X82="BajaLeve","Bajo",IF(X82="BajaMenor","Moderado",IF(X82="BajaModerado","Moderado",IF(X82="BajaMayor","Alto",IF(X82="BajaCatastrófico","Extremo",IF(X82="Muy BajaLeve","Bajo",IF(X82="Muy BajaMenor","Bajo",IF(X82="Muy BajaModerado","Moderado",IF(X82="Muy BajaMayor","Alto",IF(X82="Muy BajaCatastrófico","Extremo","")))))))))))))))))))))))))</f>
        <v/>
      </c>
      <c r="Z82" s="135">
        <v>1</v>
      </c>
      <c r="AA82" s="133"/>
      <c r="AB82" s="136"/>
      <c r="AC82" s="133"/>
      <c r="AD82" s="137" t="str">
        <f t="shared" si="4"/>
        <v/>
      </c>
      <c r="AE82" s="136"/>
      <c r="AF82" s="134" t="str">
        <f t="shared" si="5"/>
        <v/>
      </c>
      <c r="AG82" s="136"/>
      <c r="AH82" s="134" t="str">
        <f t="shared" si="6"/>
        <v/>
      </c>
      <c r="AI82" s="138" t="str">
        <f t="shared" si="7"/>
        <v/>
      </c>
      <c r="AJ82" s="139" t="str">
        <f>IFERROR(IF(AD82="Probabilidad",(Q82-(+Q82*AI82)),IF(AD82="Impacto",Q82,"")),"")</f>
        <v/>
      </c>
      <c r="AK82" s="139" t="str">
        <f>IFERROR(IF(AD82="Impacto",(W82-(+W82*AI82)),IF(AD82="Probabilidad",W82,"")),"")</f>
        <v/>
      </c>
      <c r="AL82" s="140"/>
      <c r="AM82" s="140"/>
      <c r="AN82" s="140"/>
      <c r="AO82" s="544" t="str">
        <f>Q82</f>
        <v/>
      </c>
      <c r="AP82" s="544" t="str">
        <f>IF(AJ82="","",MIN(AJ82:AJ87))</f>
        <v/>
      </c>
      <c r="AQ82" s="502" t="str">
        <f>IFERROR(IF(AP82="","",IF(AP82&lt;=0.2,"Muy Baja",IF(AP82&lt;=0.4,"Baja",IF(AP82&lt;=0.6,"Media",IF(AP82&lt;=0.8,"Alta","Muy Alta"))))),"")</f>
        <v/>
      </c>
      <c r="AR82" s="544" t="str">
        <f>W82</f>
        <v/>
      </c>
      <c r="AS82" s="544" t="str">
        <f>IF(AK82="","",MIN(AK82:AK87))</f>
        <v/>
      </c>
      <c r="AT82" s="502" t="str">
        <f>IFERROR(IF(AS82="","",IF(AS82&lt;=0.2,"Leve",IF(AS82&lt;=0.4,"Menor",IF(AS82&lt;=0.6,"Moderado",IF(AS82&lt;=0.8,"Mayor","Catastrófico"))))),"")</f>
        <v/>
      </c>
      <c r="AU82" s="502" t="str">
        <f>Y82</f>
        <v/>
      </c>
      <c r="AV82" s="502" t="str">
        <f>IFERROR(IF(OR(AND(AQ82="Muy Baja",AT82="Leve"),AND(AQ82="Muy Baja",AT82="Menor"),AND(AQ82="Baja",AT82="Leve")),"Bajo",IF(OR(AND(AQ82="Muy baja",AT82="Moderado"),AND(AQ82="Baja",AT82="Menor"),AND(AQ82="Baja",AT82="Moderado"),AND(AQ82="Media",AT82="Leve"),AND(AQ82="Media",AT82="Menor"),AND(AQ82="Media",AT82="Moderado"),AND(AQ82="Alta",AT82="Leve"),AND(AQ82="Alta",AT82="Menor")),"Moderado",IF(OR(AND(AQ82="Muy Baja",AT82="Mayor"),AND(AQ82="Baja",AT82="Mayor"),AND(AQ82="Media",AT82="Mayor"),AND(AQ82="Alta",AT82="Moderado"),AND(AQ82="Alta",AT82="Mayor"),AND(AQ82="Muy Alta",AT82="Leve"),AND(AQ82="Muy Alta",AT82="Menor"),AND(AQ82="Muy Alta",AT82="Moderado"),AND(AQ82="Muy Alta",AT82="Mayor")),"Alto",IF(OR(AND(AQ82="Muy Baja",AT82="Catastrófico"),AND(AQ82="Baja",AT82="Catastrófico"),AND(AQ82="Media",AT82="Catastrófico"),AND(AQ82="Alta",AT82="Catastrófico"),AND(AQ82="Muy Alta",AT82="Catastrófico")),"Extremo","")))),"")</f>
        <v/>
      </c>
      <c r="AW82" s="505"/>
      <c r="AX82" s="508"/>
      <c r="AY82" s="508"/>
      <c r="AZ82" s="511"/>
      <c r="BA82" s="511"/>
    </row>
    <row r="83" spans="1:53" ht="15" hidden="1" customHeight="1" x14ac:dyDescent="0.3">
      <c r="A83" s="650"/>
      <c r="B83" s="651"/>
      <c r="C83" s="652"/>
      <c r="D83" s="524"/>
      <c r="E83" s="527"/>
      <c r="F83" s="530"/>
      <c r="G83" s="509"/>
      <c r="H83" s="506"/>
      <c r="I83" s="533"/>
      <c r="J83" s="536"/>
      <c r="K83" s="539"/>
      <c r="L83" s="509"/>
      <c r="M83" s="509"/>
      <c r="N83" s="515"/>
      <c r="O83" s="518"/>
      <c r="P83" s="506"/>
      <c r="Q83" s="521"/>
      <c r="R83" s="506"/>
      <c r="S83" s="521"/>
      <c r="T83" s="506"/>
      <c r="U83" s="521"/>
      <c r="V83" s="542"/>
      <c r="W83" s="521"/>
      <c r="X83" s="521"/>
      <c r="Y83" s="503"/>
      <c r="Z83" s="145">
        <v>2</v>
      </c>
      <c r="AA83" s="143"/>
      <c r="AB83" s="166"/>
      <c r="AC83" s="143"/>
      <c r="AD83" s="148" t="str">
        <f t="shared" si="4"/>
        <v/>
      </c>
      <c r="AE83" s="166"/>
      <c r="AF83" s="150" t="str">
        <f t="shared" si="5"/>
        <v/>
      </c>
      <c r="AG83" s="166"/>
      <c r="AH83" s="144" t="str">
        <f t="shared" si="6"/>
        <v/>
      </c>
      <c r="AI83" s="151" t="str">
        <f t="shared" si="7"/>
        <v/>
      </c>
      <c r="AJ83" s="152" t="str">
        <f>IFERROR(IF(AND(AD82="Probabilidad",AD83="Probabilidad"),(AJ82-(+AJ82*AI83)),IF(AD83="Probabilidad",(Q82-(+Q82*AI83)),IF(AD83="Impacto",AJ82,""))),"")</f>
        <v/>
      </c>
      <c r="AK83" s="152" t="str">
        <f>IFERROR(IF(AND(AD82="Impacto",AD83="Impacto"),(AK82-(+AK82*AI83)),IF(AD83="Impacto",(W82-(W82*AI83)),IF(AD83="Probabilidad",AK82,""))),"")</f>
        <v/>
      </c>
      <c r="AL83" s="167"/>
      <c r="AM83" s="167"/>
      <c r="AN83" s="167"/>
      <c r="AO83" s="545"/>
      <c r="AP83" s="545"/>
      <c r="AQ83" s="503"/>
      <c r="AR83" s="545"/>
      <c r="AS83" s="545"/>
      <c r="AT83" s="503"/>
      <c r="AU83" s="503"/>
      <c r="AV83" s="503"/>
      <c r="AW83" s="506"/>
      <c r="AX83" s="509"/>
      <c r="AY83" s="509"/>
      <c r="AZ83" s="512"/>
      <c r="BA83" s="512"/>
    </row>
    <row r="84" spans="1:53" ht="15" hidden="1" customHeight="1" x14ac:dyDescent="0.3">
      <c r="A84" s="650"/>
      <c r="B84" s="651"/>
      <c r="C84" s="652"/>
      <c r="D84" s="524"/>
      <c r="E84" s="527"/>
      <c r="F84" s="530"/>
      <c r="G84" s="509"/>
      <c r="H84" s="506"/>
      <c r="I84" s="533"/>
      <c r="J84" s="536"/>
      <c r="K84" s="539"/>
      <c r="L84" s="509"/>
      <c r="M84" s="509"/>
      <c r="N84" s="515"/>
      <c r="O84" s="518"/>
      <c r="P84" s="506"/>
      <c r="Q84" s="521"/>
      <c r="R84" s="506"/>
      <c r="S84" s="521"/>
      <c r="T84" s="506"/>
      <c r="U84" s="521"/>
      <c r="V84" s="542"/>
      <c r="W84" s="521"/>
      <c r="X84" s="521"/>
      <c r="Y84" s="503"/>
      <c r="Z84" s="145">
        <v>3</v>
      </c>
      <c r="AA84" s="143"/>
      <c r="AB84" s="166"/>
      <c r="AC84" s="143"/>
      <c r="AD84" s="148" t="str">
        <f t="shared" si="4"/>
        <v/>
      </c>
      <c r="AE84" s="166"/>
      <c r="AF84" s="150" t="str">
        <f t="shared" si="5"/>
        <v/>
      </c>
      <c r="AG84" s="166"/>
      <c r="AH84" s="144" t="str">
        <f t="shared" si="6"/>
        <v/>
      </c>
      <c r="AI84" s="151" t="str">
        <f t="shared" si="7"/>
        <v/>
      </c>
      <c r="AJ84" s="152" t="str">
        <f>IFERROR(IF(AND(AD83="Probabilidad",AD84="Probabilidad"),(AJ83-(+AJ83*AI84)),IF(AND(AD83="Impacto",AD84="Probabilidad"),(AJ82-(+AJ82*AI84)),IF(AD84="Impacto",AJ83,""))),"")</f>
        <v/>
      </c>
      <c r="AK84" s="152" t="str">
        <f>IFERROR(IF(AND(AD83="Impacto",AD84="Impacto"),(AK83-(+AK83*AI84)),IF(AND(AD83="Probabilidad",AD84="Impacto"),(AK82-(+AK82*AI84)),IF(AD84="Probabilidad",AK83,""))),"")</f>
        <v/>
      </c>
      <c r="AL84" s="167"/>
      <c r="AM84" s="167"/>
      <c r="AN84" s="167"/>
      <c r="AO84" s="545"/>
      <c r="AP84" s="545"/>
      <c r="AQ84" s="503"/>
      <c r="AR84" s="545"/>
      <c r="AS84" s="545"/>
      <c r="AT84" s="503"/>
      <c r="AU84" s="503"/>
      <c r="AV84" s="503"/>
      <c r="AW84" s="506"/>
      <c r="AX84" s="509"/>
      <c r="AY84" s="509"/>
      <c r="AZ84" s="512"/>
      <c r="BA84" s="512"/>
    </row>
    <row r="85" spans="1:53" ht="15" hidden="1" customHeight="1" x14ac:dyDescent="0.3">
      <c r="A85" s="650"/>
      <c r="B85" s="651"/>
      <c r="C85" s="652"/>
      <c r="D85" s="524"/>
      <c r="E85" s="527"/>
      <c r="F85" s="530"/>
      <c r="G85" s="509"/>
      <c r="H85" s="506"/>
      <c r="I85" s="533"/>
      <c r="J85" s="536"/>
      <c r="K85" s="539"/>
      <c r="L85" s="509"/>
      <c r="M85" s="509"/>
      <c r="N85" s="515"/>
      <c r="O85" s="518"/>
      <c r="P85" s="506"/>
      <c r="Q85" s="521"/>
      <c r="R85" s="506"/>
      <c r="S85" s="521"/>
      <c r="T85" s="506"/>
      <c r="U85" s="521"/>
      <c r="V85" s="542"/>
      <c r="W85" s="521"/>
      <c r="X85" s="521"/>
      <c r="Y85" s="503"/>
      <c r="Z85" s="145">
        <v>4</v>
      </c>
      <c r="AA85" s="143"/>
      <c r="AB85" s="166"/>
      <c r="AC85" s="143"/>
      <c r="AD85" s="148" t="str">
        <f t="shared" si="4"/>
        <v/>
      </c>
      <c r="AE85" s="166"/>
      <c r="AF85" s="150" t="str">
        <f t="shared" si="5"/>
        <v/>
      </c>
      <c r="AG85" s="166"/>
      <c r="AH85" s="144" t="str">
        <f t="shared" si="6"/>
        <v/>
      </c>
      <c r="AI85" s="151" t="str">
        <f t="shared" si="7"/>
        <v/>
      </c>
      <c r="AJ85" s="152" t="str">
        <f>IFERROR(IF(AND(AD84="Probabilidad",AD85="Probabilidad"),(AJ84-(+AJ84*AI85)),IF(AND(AD84="Impacto",AD85="Probabilidad"),(AJ83-(+AJ83*AI85)),IF(AD85="Impacto",AJ84,""))),"")</f>
        <v/>
      </c>
      <c r="AK85" s="152" t="str">
        <f>IFERROR(IF(AND(AD84="Impacto",AD85="Impacto"),(AK84-(+AK84*AI85)),IF(AND(AD84="Probabilidad",AD85="Impacto"),(AK83-(+AK83*AI85)),IF(AD85="Probabilidad",AK84,""))),"")</f>
        <v/>
      </c>
      <c r="AL85" s="167"/>
      <c r="AM85" s="167"/>
      <c r="AN85" s="167"/>
      <c r="AO85" s="545"/>
      <c r="AP85" s="545"/>
      <c r="AQ85" s="503"/>
      <c r="AR85" s="545"/>
      <c r="AS85" s="545"/>
      <c r="AT85" s="503"/>
      <c r="AU85" s="503"/>
      <c r="AV85" s="503"/>
      <c r="AW85" s="506"/>
      <c r="AX85" s="509"/>
      <c r="AY85" s="509"/>
      <c r="AZ85" s="512"/>
      <c r="BA85" s="512"/>
    </row>
    <row r="86" spans="1:53" ht="15" hidden="1" customHeight="1" x14ac:dyDescent="0.3">
      <c r="A86" s="650"/>
      <c r="B86" s="651"/>
      <c r="C86" s="652"/>
      <c r="D86" s="524"/>
      <c r="E86" s="527"/>
      <c r="F86" s="530"/>
      <c r="G86" s="509"/>
      <c r="H86" s="506"/>
      <c r="I86" s="533"/>
      <c r="J86" s="536"/>
      <c r="K86" s="539"/>
      <c r="L86" s="509"/>
      <c r="M86" s="509"/>
      <c r="N86" s="515"/>
      <c r="O86" s="518"/>
      <c r="P86" s="506"/>
      <c r="Q86" s="521"/>
      <c r="R86" s="506"/>
      <c r="S86" s="521"/>
      <c r="T86" s="506"/>
      <c r="U86" s="521"/>
      <c r="V86" s="542"/>
      <c r="W86" s="521"/>
      <c r="X86" s="521"/>
      <c r="Y86" s="503"/>
      <c r="Z86" s="145">
        <v>5</v>
      </c>
      <c r="AA86" s="143"/>
      <c r="AB86" s="166"/>
      <c r="AC86" s="143"/>
      <c r="AD86" s="148" t="str">
        <f t="shared" si="4"/>
        <v/>
      </c>
      <c r="AE86" s="166"/>
      <c r="AF86" s="150" t="str">
        <f t="shared" si="5"/>
        <v/>
      </c>
      <c r="AG86" s="166"/>
      <c r="AH86" s="144" t="str">
        <f t="shared" si="6"/>
        <v/>
      </c>
      <c r="AI86" s="151" t="str">
        <f t="shared" si="7"/>
        <v/>
      </c>
      <c r="AJ86" s="152" t="str">
        <f>IFERROR(IF(AND(AD85="Probabilidad",AD86="Probabilidad"),(AJ85-(+AJ85*AI86)),IF(AND(AD85="Impacto",AD86="Probabilidad"),(AJ84-(+AJ84*AI86)),IF(AD86="Impacto",AJ85,""))),"")</f>
        <v/>
      </c>
      <c r="AK86" s="152" t="str">
        <f>IFERROR(IF(AND(AD85="Impacto",AD86="Impacto"),(AK85-(+AK85*AI86)),IF(AND(AD85="Probabilidad",AD86="Impacto"),(AK84-(+AK84*AI86)),IF(AD86="Probabilidad",AK85,""))),"")</f>
        <v/>
      </c>
      <c r="AL86" s="167"/>
      <c r="AM86" s="167"/>
      <c r="AN86" s="167"/>
      <c r="AO86" s="545"/>
      <c r="AP86" s="545"/>
      <c r="AQ86" s="503"/>
      <c r="AR86" s="545"/>
      <c r="AS86" s="545"/>
      <c r="AT86" s="503"/>
      <c r="AU86" s="503"/>
      <c r="AV86" s="503"/>
      <c r="AW86" s="506"/>
      <c r="AX86" s="509"/>
      <c r="AY86" s="509"/>
      <c r="AZ86" s="512"/>
      <c r="BA86" s="512"/>
    </row>
    <row r="87" spans="1:53" ht="15.75" hidden="1" customHeight="1" thickBot="1" x14ac:dyDescent="0.35">
      <c r="A87" s="650"/>
      <c r="B87" s="651"/>
      <c r="C87" s="652"/>
      <c r="D87" s="525"/>
      <c r="E87" s="528"/>
      <c r="F87" s="531"/>
      <c r="G87" s="510"/>
      <c r="H87" s="507"/>
      <c r="I87" s="534"/>
      <c r="J87" s="537"/>
      <c r="K87" s="540"/>
      <c r="L87" s="510"/>
      <c r="M87" s="510"/>
      <c r="N87" s="516"/>
      <c r="O87" s="519"/>
      <c r="P87" s="507"/>
      <c r="Q87" s="522"/>
      <c r="R87" s="507"/>
      <c r="S87" s="522"/>
      <c r="T87" s="507"/>
      <c r="U87" s="522"/>
      <c r="V87" s="543"/>
      <c r="W87" s="522"/>
      <c r="X87" s="522"/>
      <c r="Y87" s="504"/>
      <c r="Z87" s="156">
        <v>6</v>
      </c>
      <c r="AA87" s="154"/>
      <c r="AB87" s="169"/>
      <c r="AC87" s="154"/>
      <c r="AD87" s="170" t="str">
        <f t="shared" si="4"/>
        <v/>
      </c>
      <c r="AE87" s="169"/>
      <c r="AF87" s="160" t="str">
        <f t="shared" si="5"/>
        <v/>
      </c>
      <c r="AG87" s="169"/>
      <c r="AH87" s="155" t="str">
        <f t="shared" si="6"/>
        <v/>
      </c>
      <c r="AI87" s="161" t="str">
        <f t="shared" si="7"/>
        <v/>
      </c>
      <c r="AJ87" s="203" t="str">
        <f>IFERROR(IF(AND(AD86="Probabilidad",AD87="Probabilidad"),(AJ86-(+AJ86*AI87)),IF(AND(AD86="Impacto",AD87="Probabilidad"),(AJ85-(+AJ85*AI87)),IF(AD87="Impacto",AJ86,""))),"")</f>
        <v/>
      </c>
      <c r="AK87" s="203" t="str">
        <f>IFERROR(IF(AND(AD86="Impacto",AD87="Impacto"),(AK86-(+AK86*AI87)),IF(AND(AD86="Probabilidad",AD87="Impacto"),(AK85-(+AK85*AI87)),IF(AD87="Probabilidad",AK86,""))),"")</f>
        <v/>
      </c>
      <c r="AL87" s="171"/>
      <c r="AM87" s="171"/>
      <c r="AN87" s="171"/>
      <c r="AO87" s="546"/>
      <c r="AP87" s="546"/>
      <c r="AQ87" s="504"/>
      <c r="AR87" s="546"/>
      <c r="AS87" s="546"/>
      <c r="AT87" s="504"/>
      <c r="AU87" s="504"/>
      <c r="AV87" s="504"/>
      <c r="AW87" s="507"/>
      <c r="AX87" s="510"/>
      <c r="AY87" s="510"/>
      <c r="AZ87" s="513"/>
      <c r="BA87" s="513"/>
    </row>
    <row r="88" spans="1:53" ht="15" hidden="1" customHeight="1" x14ac:dyDescent="0.3">
      <c r="A88" s="650"/>
      <c r="B88" s="651"/>
      <c r="C88" s="652"/>
      <c r="D88" s="523"/>
      <c r="E88" s="526"/>
      <c r="F88" s="529"/>
      <c r="G88" s="508"/>
      <c r="H88" s="505"/>
      <c r="I88" s="532" t="str">
        <f>IF(D88="","",IF(D88="RG",'Identificación RG-RF-RLA-FT'!B242,IF(H88="","",(CONCATENATE(H88," ",#REF!," ",G88," ",#REF!," ",M88," ",#REF!," ",L88)))))</f>
        <v/>
      </c>
      <c r="J88" s="535"/>
      <c r="K88" s="538" t="str">
        <f>CONCATENATE(" *",'Identificación RG-RF-RLA-FT'!C237," *",'Identificación RG-RF-RLA-FT'!E237," *",'Identificación RG-RF-RLA-FT'!G237)</f>
        <v xml:space="preserve"> * * *</v>
      </c>
      <c r="L88" s="508"/>
      <c r="M88" s="508"/>
      <c r="N88" s="514"/>
      <c r="O88" s="517"/>
      <c r="P88" s="505"/>
      <c r="Q88" s="520" t="str">
        <f>IF(P88="Muy Alta",100%,IF(P88="Alta",80%,IF(P88="Media",60%,IF(P88="Baja",40%,IF(P88="Muy Baja",20%,"")))))</f>
        <v/>
      </c>
      <c r="R88" s="505"/>
      <c r="S88" s="520" t="str">
        <f>IF(R88="Catastrófico",100%,IF(R88="Mayor",80%,IF(R88="Moderado",60%,IF(R88="Menor",40%,IF(R88="Leve",20%,"")))))</f>
        <v/>
      </c>
      <c r="T88" s="505"/>
      <c r="U88" s="520" t="str">
        <f>IF(T88="Catastrófico",100%,IF(T88="Mayor",80%,IF(T88="Moderado",60%,IF(T88="Menor",40%,IF(T88="Leve",20%,"")))))</f>
        <v/>
      </c>
      <c r="V88" s="541" t="str">
        <f>IF(W88=100%,"Catastrófico",IF(W88=80%,"Mayor",IF(W88=60%,"Moderado",IF(W88=40%,"Menor",IF(W88=20%,"Leve","")))))</f>
        <v/>
      </c>
      <c r="W88" s="520" t="str">
        <f>IF(AND(S88="",U88=""),"",MAX(S88,U88))</f>
        <v/>
      </c>
      <c r="X88" s="520" t="str">
        <f>CONCATENATE(P88,V88)</f>
        <v/>
      </c>
      <c r="Y88" s="502" t="str">
        <f>IF(X88="Muy AltaLeve","Alto",IF(X88="Muy AltaMenor","Alto",IF(X88="Muy AltaModerado","Alto",IF(X88="Muy AltaMayor","Alto",IF(X88="Muy AltaCatastrófico","Extremo",IF(X88="AltaLeve","Moderado",IF(X88="AltaMenor","Moderado",IF(X88="AltaModerado","Alto",IF(X88="AltaMayor","Alto",IF(X88="AltaCatastrófico","Extremo",IF(X88="MediaLeve","Moderado",IF(X88="MediaMenor","Moderado",IF(X88="MediaModerado","Moderado",IF(X88="MediaMayor","Alto",IF(X88="MediaCatastrófico","Extremo",IF(X88="BajaLeve","Bajo",IF(X88="BajaMenor","Moderado",IF(X88="BajaModerado","Moderado",IF(X88="BajaMayor","Alto",IF(X88="BajaCatastrófico","Extremo",IF(X88="Muy BajaLeve","Bajo",IF(X88="Muy BajaMenor","Bajo",IF(X88="Muy BajaModerado","Moderado",IF(X88="Muy BajaMayor","Alto",IF(X88="Muy BajaCatastrófico","Extremo","")))))))))))))))))))))))))</f>
        <v/>
      </c>
      <c r="Z88" s="135">
        <v>1</v>
      </c>
      <c r="AA88" s="133"/>
      <c r="AB88" s="136"/>
      <c r="AC88" s="133"/>
      <c r="AD88" s="137" t="str">
        <f t="shared" si="4"/>
        <v/>
      </c>
      <c r="AE88" s="136"/>
      <c r="AF88" s="134" t="str">
        <f t="shared" si="5"/>
        <v/>
      </c>
      <c r="AG88" s="136"/>
      <c r="AH88" s="134" t="str">
        <f t="shared" si="6"/>
        <v/>
      </c>
      <c r="AI88" s="138" t="str">
        <f t="shared" si="7"/>
        <v/>
      </c>
      <c r="AJ88" s="139" t="str">
        <f>IFERROR(IF(AD88="Probabilidad",(Q88-(+Q88*AI88)),IF(AD88="Impacto",Q88,"")),"")</f>
        <v/>
      </c>
      <c r="AK88" s="139" t="str">
        <f>IFERROR(IF(AD88="Impacto",(W88-(+W88*AI88)),IF(AD88="Probabilidad",W88,"")),"")</f>
        <v/>
      </c>
      <c r="AL88" s="140"/>
      <c r="AM88" s="140"/>
      <c r="AN88" s="140"/>
      <c r="AO88" s="544" t="str">
        <f>Q88</f>
        <v/>
      </c>
      <c r="AP88" s="544" t="str">
        <f>IF(AJ88="","",MIN(AJ88:AJ93))</f>
        <v/>
      </c>
      <c r="AQ88" s="502" t="str">
        <f>IFERROR(IF(AP88="","",IF(AP88&lt;=0.2,"Muy Baja",IF(AP88&lt;=0.4,"Baja",IF(AP88&lt;=0.6,"Media",IF(AP88&lt;=0.8,"Alta","Muy Alta"))))),"")</f>
        <v/>
      </c>
      <c r="AR88" s="544" t="str">
        <f>W88</f>
        <v/>
      </c>
      <c r="AS88" s="544" t="str">
        <f>IF(AK88="","",MIN(AK88:AK93))</f>
        <v/>
      </c>
      <c r="AT88" s="502" t="str">
        <f>IFERROR(IF(AS88="","",IF(AS88&lt;=0.2,"Leve",IF(AS88&lt;=0.4,"Menor",IF(AS88&lt;=0.6,"Moderado",IF(AS88&lt;=0.8,"Mayor","Catastrófico"))))),"")</f>
        <v/>
      </c>
      <c r="AU88" s="502" t="str">
        <f>Y88</f>
        <v/>
      </c>
      <c r="AV88" s="502" t="str">
        <f>IFERROR(IF(OR(AND(AQ88="Muy Baja",AT88="Leve"),AND(AQ88="Muy Baja",AT88="Menor"),AND(AQ88="Baja",AT88="Leve")),"Bajo",IF(OR(AND(AQ88="Muy baja",AT88="Moderado"),AND(AQ88="Baja",AT88="Menor"),AND(AQ88="Baja",AT88="Moderado"),AND(AQ88="Media",AT88="Leve"),AND(AQ88="Media",AT88="Menor"),AND(AQ88="Media",AT88="Moderado"),AND(AQ88="Alta",AT88="Leve"),AND(AQ88="Alta",AT88="Menor")),"Moderado",IF(OR(AND(AQ88="Muy Baja",AT88="Mayor"),AND(AQ88="Baja",AT88="Mayor"),AND(AQ88="Media",AT88="Mayor"),AND(AQ88="Alta",AT88="Moderado"),AND(AQ88="Alta",AT88="Mayor"),AND(AQ88="Muy Alta",AT88="Leve"),AND(AQ88="Muy Alta",AT88="Menor"),AND(AQ88="Muy Alta",AT88="Moderado"),AND(AQ88="Muy Alta",AT88="Mayor")),"Alto",IF(OR(AND(AQ88="Muy Baja",AT88="Catastrófico"),AND(AQ88="Baja",AT88="Catastrófico"),AND(AQ88="Media",AT88="Catastrófico"),AND(AQ88="Alta",AT88="Catastrófico"),AND(AQ88="Muy Alta",AT88="Catastrófico")),"Extremo","")))),"")</f>
        <v/>
      </c>
      <c r="AW88" s="505"/>
      <c r="AX88" s="508"/>
      <c r="AY88" s="508"/>
      <c r="AZ88" s="511"/>
      <c r="BA88" s="511"/>
    </row>
    <row r="89" spans="1:53" ht="15" hidden="1" customHeight="1" x14ac:dyDescent="0.3">
      <c r="A89" s="650"/>
      <c r="B89" s="651"/>
      <c r="C89" s="652"/>
      <c r="D89" s="524"/>
      <c r="E89" s="527"/>
      <c r="F89" s="530"/>
      <c r="G89" s="509"/>
      <c r="H89" s="506"/>
      <c r="I89" s="533"/>
      <c r="J89" s="536"/>
      <c r="K89" s="539"/>
      <c r="L89" s="509"/>
      <c r="M89" s="509"/>
      <c r="N89" s="515"/>
      <c r="O89" s="518"/>
      <c r="P89" s="506"/>
      <c r="Q89" s="521"/>
      <c r="R89" s="506"/>
      <c r="S89" s="521"/>
      <c r="T89" s="506"/>
      <c r="U89" s="521"/>
      <c r="V89" s="542"/>
      <c r="W89" s="521"/>
      <c r="X89" s="521"/>
      <c r="Y89" s="503"/>
      <c r="Z89" s="145">
        <v>2</v>
      </c>
      <c r="AA89" s="143"/>
      <c r="AB89" s="166"/>
      <c r="AC89" s="143"/>
      <c r="AD89" s="148" t="str">
        <f t="shared" si="4"/>
        <v/>
      </c>
      <c r="AE89" s="166"/>
      <c r="AF89" s="150" t="str">
        <f t="shared" si="5"/>
        <v/>
      </c>
      <c r="AG89" s="166"/>
      <c r="AH89" s="144" t="str">
        <f t="shared" si="6"/>
        <v/>
      </c>
      <c r="AI89" s="151" t="str">
        <f t="shared" si="7"/>
        <v/>
      </c>
      <c r="AJ89" s="152" t="str">
        <f>IFERROR(IF(AND(AD88="Probabilidad",AD89="Probabilidad"),(AJ88-(+AJ88*AI89)),IF(AD89="Probabilidad",(Q88-(+Q88*AI89)),IF(AD89="Impacto",AJ88,""))),"")</f>
        <v/>
      </c>
      <c r="AK89" s="152" t="str">
        <f>IFERROR(IF(AND(AD88="Impacto",AD89="Impacto"),(AK88-(+AK88*AI89)),IF(AD89="Impacto",(W88-(W88*AI89)),IF(AD89="Probabilidad",AK88,""))),"")</f>
        <v/>
      </c>
      <c r="AL89" s="167"/>
      <c r="AM89" s="167"/>
      <c r="AN89" s="167"/>
      <c r="AO89" s="545"/>
      <c r="AP89" s="545"/>
      <c r="AQ89" s="503"/>
      <c r="AR89" s="545"/>
      <c r="AS89" s="545"/>
      <c r="AT89" s="503"/>
      <c r="AU89" s="503"/>
      <c r="AV89" s="503"/>
      <c r="AW89" s="506"/>
      <c r="AX89" s="509"/>
      <c r="AY89" s="509"/>
      <c r="AZ89" s="512"/>
      <c r="BA89" s="512"/>
    </row>
    <row r="90" spans="1:53" ht="15" hidden="1" customHeight="1" x14ac:dyDescent="0.3">
      <c r="A90" s="650"/>
      <c r="B90" s="651"/>
      <c r="C90" s="652"/>
      <c r="D90" s="524"/>
      <c r="E90" s="527"/>
      <c r="F90" s="530"/>
      <c r="G90" s="509"/>
      <c r="H90" s="506"/>
      <c r="I90" s="533"/>
      <c r="J90" s="536"/>
      <c r="K90" s="539"/>
      <c r="L90" s="509"/>
      <c r="M90" s="509"/>
      <c r="N90" s="515"/>
      <c r="O90" s="518"/>
      <c r="P90" s="506"/>
      <c r="Q90" s="521"/>
      <c r="R90" s="506"/>
      <c r="S90" s="521"/>
      <c r="T90" s="506"/>
      <c r="U90" s="521"/>
      <c r="V90" s="542"/>
      <c r="W90" s="521"/>
      <c r="X90" s="521"/>
      <c r="Y90" s="503"/>
      <c r="Z90" s="145">
        <v>3</v>
      </c>
      <c r="AA90" s="143"/>
      <c r="AB90" s="166"/>
      <c r="AC90" s="143"/>
      <c r="AD90" s="148" t="str">
        <f t="shared" si="4"/>
        <v/>
      </c>
      <c r="AE90" s="166"/>
      <c r="AF90" s="150" t="str">
        <f t="shared" si="5"/>
        <v/>
      </c>
      <c r="AG90" s="166"/>
      <c r="AH90" s="144" t="str">
        <f t="shared" si="6"/>
        <v/>
      </c>
      <c r="AI90" s="151" t="str">
        <f t="shared" si="7"/>
        <v/>
      </c>
      <c r="AJ90" s="152" t="str">
        <f>IFERROR(IF(AND(AD89="Probabilidad",AD90="Probabilidad"),(AJ89-(+AJ89*AI90)),IF(AND(AD89="Impacto",AD90="Probabilidad"),(AJ88-(+AJ88*AI90)),IF(AD90="Impacto",AJ89,""))),"")</f>
        <v/>
      </c>
      <c r="AK90" s="152" t="str">
        <f>IFERROR(IF(AND(AD89="Impacto",AD90="Impacto"),(AK89-(+AK89*AI90)),IF(AND(AD89="Probabilidad",AD90="Impacto"),(AK88-(+AK88*AI90)),IF(AD90="Probabilidad",AK89,""))),"")</f>
        <v/>
      </c>
      <c r="AL90" s="167"/>
      <c r="AM90" s="167"/>
      <c r="AN90" s="167"/>
      <c r="AO90" s="545"/>
      <c r="AP90" s="545"/>
      <c r="AQ90" s="503"/>
      <c r="AR90" s="545"/>
      <c r="AS90" s="545"/>
      <c r="AT90" s="503"/>
      <c r="AU90" s="503"/>
      <c r="AV90" s="503"/>
      <c r="AW90" s="506"/>
      <c r="AX90" s="509"/>
      <c r="AY90" s="509"/>
      <c r="AZ90" s="512"/>
      <c r="BA90" s="512"/>
    </row>
    <row r="91" spans="1:53" ht="15" hidden="1" customHeight="1" x14ac:dyDescent="0.3">
      <c r="A91" s="650"/>
      <c r="B91" s="651"/>
      <c r="C91" s="652"/>
      <c r="D91" s="524"/>
      <c r="E91" s="527"/>
      <c r="F91" s="530"/>
      <c r="G91" s="509"/>
      <c r="H91" s="506"/>
      <c r="I91" s="533"/>
      <c r="J91" s="536"/>
      <c r="K91" s="539"/>
      <c r="L91" s="509"/>
      <c r="M91" s="509"/>
      <c r="N91" s="515"/>
      <c r="O91" s="518"/>
      <c r="P91" s="506"/>
      <c r="Q91" s="521"/>
      <c r="R91" s="506"/>
      <c r="S91" s="521"/>
      <c r="T91" s="506"/>
      <c r="U91" s="521"/>
      <c r="V91" s="542"/>
      <c r="W91" s="521"/>
      <c r="X91" s="521"/>
      <c r="Y91" s="503"/>
      <c r="Z91" s="145">
        <v>4</v>
      </c>
      <c r="AA91" s="143"/>
      <c r="AB91" s="166"/>
      <c r="AC91" s="143"/>
      <c r="AD91" s="148" t="str">
        <f t="shared" si="4"/>
        <v/>
      </c>
      <c r="AE91" s="166"/>
      <c r="AF91" s="150" t="str">
        <f t="shared" si="5"/>
        <v/>
      </c>
      <c r="AG91" s="166"/>
      <c r="AH91" s="144" t="str">
        <f t="shared" si="6"/>
        <v/>
      </c>
      <c r="AI91" s="151" t="str">
        <f t="shared" si="7"/>
        <v/>
      </c>
      <c r="AJ91" s="152" t="str">
        <f>IFERROR(IF(AND(AD90="Probabilidad",AD91="Probabilidad"),(AJ90-(+AJ90*AI91)),IF(AND(AD90="Impacto",AD91="Probabilidad"),(AJ89-(+AJ89*AI91)),IF(AD91="Impacto",AJ90,""))),"")</f>
        <v/>
      </c>
      <c r="AK91" s="152" t="str">
        <f>IFERROR(IF(AND(AD90="Impacto",AD91="Impacto"),(AK90-(+AK90*AI91)),IF(AND(AD90="Probabilidad",AD91="Impacto"),(AK89-(+AK89*AI91)),IF(AD91="Probabilidad",AK90,""))),"")</f>
        <v/>
      </c>
      <c r="AL91" s="167"/>
      <c r="AM91" s="167"/>
      <c r="AN91" s="167"/>
      <c r="AO91" s="545"/>
      <c r="AP91" s="545"/>
      <c r="AQ91" s="503"/>
      <c r="AR91" s="545"/>
      <c r="AS91" s="545"/>
      <c r="AT91" s="503"/>
      <c r="AU91" s="503"/>
      <c r="AV91" s="503"/>
      <c r="AW91" s="506"/>
      <c r="AX91" s="509"/>
      <c r="AY91" s="509"/>
      <c r="AZ91" s="512"/>
      <c r="BA91" s="512"/>
    </row>
    <row r="92" spans="1:53" ht="15" hidden="1" customHeight="1" x14ac:dyDescent="0.3">
      <c r="A92" s="650"/>
      <c r="B92" s="651"/>
      <c r="C92" s="652"/>
      <c r="D92" s="524"/>
      <c r="E92" s="527"/>
      <c r="F92" s="530"/>
      <c r="G92" s="509"/>
      <c r="H92" s="506"/>
      <c r="I92" s="533"/>
      <c r="J92" s="536"/>
      <c r="K92" s="539"/>
      <c r="L92" s="509"/>
      <c r="M92" s="509"/>
      <c r="N92" s="515"/>
      <c r="O92" s="518"/>
      <c r="P92" s="506"/>
      <c r="Q92" s="521"/>
      <c r="R92" s="506"/>
      <c r="S92" s="521"/>
      <c r="T92" s="506"/>
      <c r="U92" s="521"/>
      <c r="V92" s="542"/>
      <c r="W92" s="521"/>
      <c r="X92" s="521"/>
      <c r="Y92" s="503"/>
      <c r="Z92" s="145">
        <v>5</v>
      </c>
      <c r="AA92" s="143"/>
      <c r="AB92" s="166"/>
      <c r="AC92" s="143"/>
      <c r="AD92" s="148" t="str">
        <f t="shared" si="4"/>
        <v/>
      </c>
      <c r="AE92" s="166"/>
      <c r="AF92" s="150" t="str">
        <f t="shared" si="5"/>
        <v/>
      </c>
      <c r="AG92" s="166"/>
      <c r="AH92" s="144" t="str">
        <f t="shared" si="6"/>
        <v/>
      </c>
      <c r="AI92" s="151" t="str">
        <f t="shared" si="7"/>
        <v/>
      </c>
      <c r="AJ92" s="152" t="str">
        <f>IFERROR(IF(AND(AD91="Probabilidad",AD92="Probabilidad"),(AJ91-(+AJ91*AI92)),IF(AND(AD91="Impacto",AD92="Probabilidad"),(AJ90-(+AJ90*AI92)),IF(AD92="Impacto",AJ91,""))),"")</f>
        <v/>
      </c>
      <c r="AK92" s="152" t="str">
        <f>IFERROR(IF(AND(AD91="Impacto",AD92="Impacto"),(AK91-(+AK91*AI92)),IF(AND(AD91="Probabilidad",AD92="Impacto"),(AK90-(+AK90*AI92)),IF(AD92="Probabilidad",AK91,""))),"")</f>
        <v/>
      </c>
      <c r="AL92" s="167"/>
      <c r="AM92" s="167"/>
      <c r="AN92" s="167"/>
      <c r="AO92" s="545"/>
      <c r="AP92" s="545"/>
      <c r="AQ92" s="503"/>
      <c r="AR92" s="545"/>
      <c r="AS92" s="545"/>
      <c r="AT92" s="503"/>
      <c r="AU92" s="503"/>
      <c r="AV92" s="503"/>
      <c r="AW92" s="506"/>
      <c r="AX92" s="509"/>
      <c r="AY92" s="509"/>
      <c r="AZ92" s="512"/>
      <c r="BA92" s="512"/>
    </row>
    <row r="93" spans="1:53" ht="15.75" hidden="1" customHeight="1" thickBot="1" x14ac:dyDescent="0.35">
      <c r="A93" s="650"/>
      <c r="B93" s="651"/>
      <c r="C93" s="652"/>
      <c r="D93" s="525"/>
      <c r="E93" s="528"/>
      <c r="F93" s="531"/>
      <c r="G93" s="510"/>
      <c r="H93" s="507"/>
      <c r="I93" s="534"/>
      <c r="J93" s="537"/>
      <c r="K93" s="540"/>
      <c r="L93" s="510"/>
      <c r="M93" s="510"/>
      <c r="N93" s="516"/>
      <c r="O93" s="519"/>
      <c r="P93" s="507"/>
      <c r="Q93" s="522"/>
      <c r="R93" s="507"/>
      <c r="S93" s="522"/>
      <c r="T93" s="507"/>
      <c r="U93" s="522"/>
      <c r="V93" s="543"/>
      <c r="W93" s="522"/>
      <c r="X93" s="522"/>
      <c r="Y93" s="504"/>
      <c r="Z93" s="156">
        <v>6</v>
      </c>
      <c r="AA93" s="154"/>
      <c r="AB93" s="169"/>
      <c r="AC93" s="154"/>
      <c r="AD93" s="170" t="str">
        <f t="shared" si="4"/>
        <v/>
      </c>
      <c r="AE93" s="169"/>
      <c r="AF93" s="160" t="str">
        <f t="shared" si="5"/>
        <v/>
      </c>
      <c r="AG93" s="169"/>
      <c r="AH93" s="155" t="str">
        <f t="shared" si="6"/>
        <v/>
      </c>
      <c r="AI93" s="161" t="str">
        <f t="shared" si="7"/>
        <v/>
      </c>
      <c r="AJ93" s="203" t="str">
        <f>IFERROR(IF(AND(AD92="Probabilidad",AD93="Probabilidad"),(AJ92-(+AJ92*AI93)),IF(AND(AD92="Impacto",AD93="Probabilidad"),(AJ91-(+AJ91*AI93)),IF(AD93="Impacto",AJ92,""))),"")</f>
        <v/>
      </c>
      <c r="AK93" s="203" t="str">
        <f>IFERROR(IF(AND(AD92="Impacto",AD93="Impacto"),(AK92-(+AK92*AI93)),IF(AND(AD92="Probabilidad",AD93="Impacto"),(AK91-(+AK91*AI93)),IF(AD93="Probabilidad",AK92,""))),"")</f>
        <v/>
      </c>
      <c r="AL93" s="171"/>
      <c r="AM93" s="171"/>
      <c r="AN93" s="171"/>
      <c r="AO93" s="546"/>
      <c r="AP93" s="546"/>
      <c r="AQ93" s="504"/>
      <c r="AR93" s="546"/>
      <c r="AS93" s="546"/>
      <c r="AT93" s="504"/>
      <c r="AU93" s="504"/>
      <c r="AV93" s="504"/>
      <c r="AW93" s="507"/>
      <c r="AX93" s="510"/>
      <c r="AY93" s="510"/>
      <c r="AZ93" s="513"/>
      <c r="BA93" s="513"/>
    </row>
    <row r="94" spans="1:53" ht="15" hidden="1" customHeight="1" x14ac:dyDescent="0.3">
      <c r="A94" s="650"/>
      <c r="B94" s="651"/>
      <c r="C94" s="652"/>
      <c r="D94" s="523"/>
      <c r="E94" s="526"/>
      <c r="F94" s="529"/>
      <c r="G94" s="508"/>
      <c r="H94" s="505"/>
      <c r="I94" s="532" t="str">
        <f>IF(D94="","",IF(D94="RG",'Identificación RG-RF-RLA-FT'!B259,IF(H94="","",(CONCATENATE(H94," ",#REF!," ",G94," ",#REF!," ",M94," ",#REF!," ",L94)))))</f>
        <v/>
      </c>
      <c r="J94" s="535"/>
      <c r="K94" s="538" t="str">
        <f>CONCATENATE(" *",'Identificación RG-RF-RLA-FT'!C254," *",'Identificación RG-RF-RLA-FT'!E254," *",'Identificación RG-RF-RLA-FT'!G254)</f>
        <v xml:space="preserve"> * * *</v>
      </c>
      <c r="L94" s="508"/>
      <c r="M94" s="508"/>
      <c r="N94" s="514"/>
      <c r="O94" s="517"/>
      <c r="P94" s="505"/>
      <c r="Q94" s="520" t="str">
        <f>IF(P94="Muy Alta",100%,IF(P94="Alta",80%,IF(P94="Media",60%,IF(P94="Baja",40%,IF(P94="Muy Baja",20%,"")))))</f>
        <v/>
      </c>
      <c r="R94" s="505"/>
      <c r="S94" s="520" t="str">
        <f>IF(R94="Catastrófico",100%,IF(R94="Mayor",80%,IF(R94="Moderado",60%,IF(R94="Menor",40%,IF(R94="Leve",20%,"")))))</f>
        <v/>
      </c>
      <c r="T94" s="505"/>
      <c r="U94" s="520" t="str">
        <f>IF(T94="Catastrófico",100%,IF(T94="Mayor",80%,IF(T94="Moderado",60%,IF(T94="Menor",40%,IF(T94="Leve",20%,"")))))</f>
        <v/>
      </c>
      <c r="V94" s="541" t="str">
        <f>IF(W94=100%,"Catastrófico",IF(W94=80%,"Mayor",IF(W94=60%,"Moderado",IF(W94=40%,"Menor",IF(W94=20%,"Leve","")))))</f>
        <v/>
      </c>
      <c r="W94" s="520" t="str">
        <f>IF(AND(S94="",U94=""),"",MAX(S94,U94))</f>
        <v/>
      </c>
      <c r="X94" s="520" t="str">
        <f>CONCATENATE(P94,V94)</f>
        <v/>
      </c>
      <c r="Y94" s="502" t="str">
        <f>IF(X94="Muy AltaLeve","Alto",IF(X94="Muy AltaMenor","Alto",IF(X94="Muy AltaModerado","Alto",IF(X94="Muy AltaMayor","Alto",IF(X94="Muy AltaCatastrófico","Extremo",IF(X94="AltaLeve","Moderado",IF(X94="AltaMenor","Moderado",IF(X94="AltaModerado","Alto",IF(X94="AltaMayor","Alto",IF(X94="AltaCatastrófico","Extremo",IF(X94="MediaLeve","Moderado",IF(X94="MediaMenor","Moderado",IF(X94="MediaModerado","Moderado",IF(X94="MediaMayor","Alto",IF(X94="MediaCatastrófico","Extremo",IF(X94="BajaLeve","Bajo",IF(X94="BajaMenor","Moderado",IF(X94="BajaModerado","Moderado",IF(X94="BajaMayor","Alto",IF(X94="BajaCatastrófico","Extremo",IF(X94="Muy BajaLeve","Bajo",IF(X94="Muy BajaMenor","Bajo",IF(X94="Muy BajaModerado","Moderado",IF(X94="Muy BajaMayor","Alto",IF(X94="Muy BajaCatastrófico","Extremo","")))))))))))))))))))))))))</f>
        <v/>
      </c>
      <c r="Z94" s="135">
        <v>1</v>
      </c>
      <c r="AA94" s="133"/>
      <c r="AB94" s="136"/>
      <c r="AC94" s="133"/>
      <c r="AD94" s="137" t="str">
        <f t="shared" si="4"/>
        <v/>
      </c>
      <c r="AE94" s="136"/>
      <c r="AF94" s="134" t="str">
        <f t="shared" si="5"/>
        <v/>
      </c>
      <c r="AG94" s="136"/>
      <c r="AH94" s="134" t="str">
        <f t="shared" si="6"/>
        <v/>
      </c>
      <c r="AI94" s="138" t="str">
        <f t="shared" si="7"/>
        <v/>
      </c>
      <c r="AJ94" s="139" t="str">
        <f>IFERROR(IF(AD94="Probabilidad",(Q94-(+Q94*AI94)),IF(AD94="Impacto",Q94,"")),"")</f>
        <v/>
      </c>
      <c r="AK94" s="139" t="str">
        <f>IFERROR(IF(AD94="Impacto",(W94-(+W94*AI94)),IF(AD94="Probabilidad",W94,"")),"")</f>
        <v/>
      </c>
      <c r="AL94" s="140"/>
      <c r="AM94" s="140"/>
      <c r="AN94" s="140"/>
      <c r="AO94" s="544" t="str">
        <f>Q94</f>
        <v/>
      </c>
      <c r="AP94" s="544" t="str">
        <f>IF(AJ94="","",MIN(AJ94:AJ99))</f>
        <v/>
      </c>
      <c r="AQ94" s="502" t="str">
        <f>IFERROR(IF(AP94="","",IF(AP94&lt;=0.2,"Muy Baja",IF(AP94&lt;=0.4,"Baja",IF(AP94&lt;=0.6,"Media",IF(AP94&lt;=0.8,"Alta","Muy Alta"))))),"")</f>
        <v/>
      </c>
      <c r="AR94" s="544" t="str">
        <f>W94</f>
        <v/>
      </c>
      <c r="AS94" s="544" t="str">
        <f>IF(AK94="","",MIN(AK94:AK99))</f>
        <v/>
      </c>
      <c r="AT94" s="502" t="str">
        <f>IFERROR(IF(AS94="","",IF(AS94&lt;=0.2,"Leve",IF(AS94&lt;=0.4,"Menor",IF(AS94&lt;=0.6,"Moderado",IF(AS94&lt;=0.8,"Mayor","Catastrófico"))))),"")</f>
        <v/>
      </c>
      <c r="AU94" s="502" t="str">
        <f>Y94</f>
        <v/>
      </c>
      <c r="AV94" s="502" t="str">
        <f>IFERROR(IF(OR(AND(AQ94="Muy Baja",AT94="Leve"),AND(AQ94="Muy Baja",AT94="Menor"),AND(AQ94="Baja",AT94="Leve")),"Bajo",IF(OR(AND(AQ94="Muy baja",AT94="Moderado"),AND(AQ94="Baja",AT94="Menor"),AND(AQ94="Baja",AT94="Moderado"),AND(AQ94="Media",AT94="Leve"),AND(AQ94="Media",AT94="Menor"),AND(AQ94="Media",AT94="Moderado"),AND(AQ94="Alta",AT94="Leve"),AND(AQ94="Alta",AT94="Menor")),"Moderado",IF(OR(AND(AQ94="Muy Baja",AT94="Mayor"),AND(AQ94="Baja",AT94="Mayor"),AND(AQ94="Media",AT94="Mayor"),AND(AQ94="Alta",AT94="Moderado"),AND(AQ94="Alta",AT94="Mayor"),AND(AQ94="Muy Alta",AT94="Leve"),AND(AQ94="Muy Alta",AT94="Menor"),AND(AQ94="Muy Alta",AT94="Moderado"),AND(AQ94="Muy Alta",AT94="Mayor")),"Alto",IF(OR(AND(AQ94="Muy Baja",AT94="Catastrófico"),AND(AQ94="Baja",AT94="Catastrófico"),AND(AQ94="Media",AT94="Catastrófico"),AND(AQ94="Alta",AT94="Catastrófico"),AND(AQ94="Muy Alta",AT94="Catastrófico")),"Extremo","")))),"")</f>
        <v/>
      </c>
      <c r="AW94" s="505"/>
      <c r="AX94" s="508"/>
      <c r="AY94" s="508"/>
      <c r="AZ94" s="511"/>
      <c r="BA94" s="511"/>
    </row>
    <row r="95" spans="1:53" ht="15" hidden="1" customHeight="1" x14ac:dyDescent="0.3">
      <c r="A95" s="650"/>
      <c r="B95" s="651"/>
      <c r="C95" s="652"/>
      <c r="D95" s="524"/>
      <c r="E95" s="527"/>
      <c r="F95" s="530"/>
      <c r="G95" s="509"/>
      <c r="H95" s="506"/>
      <c r="I95" s="533"/>
      <c r="J95" s="536"/>
      <c r="K95" s="539"/>
      <c r="L95" s="509"/>
      <c r="M95" s="509"/>
      <c r="N95" s="515"/>
      <c r="O95" s="518"/>
      <c r="P95" s="506"/>
      <c r="Q95" s="521"/>
      <c r="R95" s="506"/>
      <c r="S95" s="521"/>
      <c r="T95" s="506"/>
      <c r="U95" s="521"/>
      <c r="V95" s="542"/>
      <c r="W95" s="521"/>
      <c r="X95" s="521"/>
      <c r="Y95" s="503"/>
      <c r="Z95" s="145">
        <v>2</v>
      </c>
      <c r="AA95" s="143"/>
      <c r="AB95" s="166"/>
      <c r="AC95" s="143"/>
      <c r="AD95" s="148" t="str">
        <f t="shared" si="4"/>
        <v/>
      </c>
      <c r="AE95" s="166"/>
      <c r="AF95" s="150" t="str">
        <f t="shared" si="5"/>
        <v/>
      </c>
      <c r="AG95" s="166"/>
      <c r="AH95" s="144" t="str">
        <f t="shared" si="6"/>
        <v/>
      </c>
      <c r="AI95" s="151" t="str">
        <f t="shared" si="7"/>
        <v/>
      </c>
      <c r="AJ95" s="152" t="str">
        <f>IFERROR(IF(AND(AD94="Probabilidad",AD95="Probabilidad"),(AJ94-(+AJ94*AI95)),IF(AD95="Probabilidad",(Q94-(+Q94*AI95)),IF(AD95="Impacto",AJ94,""))),"")</f>
        <v/>
      </c>
      <c r="AK95" s="152" t="str">
        <f>IFERROR(IF(AND(AD94="Impacto",AD95="Impacto"),(AK94-(+AK94*AI95)),IF(AD95="Impacto",(W94-(W94*AI95)),IF(AD95="Probabilidad",AK94,""))),"")</f>
        <v/>
      </c>
      <c r="AL95" s="167"/>
      <c r="AM95" s="167"/>
      <c r="AN95" s="167"/>
      <c r="AO95" s="545"/>
      <c r="AP95" s="545"/>
      <c r="AQ95" s="503"/>
      <c r="AR95" s="545"/>
      <c r="AS95" s="545"/>
      <c r="AT95" s="503"/>
      <c r="AU95" s="503"/>
      <c r="AV95" s="503"/>
      <c r="AW95" s="506"/>
      <c r="AX95" s="509"/>
      <c r="AY95" s="509"/>
      <c r="AZ95" s="512"/>
      <c r="BA95" s="512"/>
    </row>
    <row r="96" spans="1:53" ht="15" hidden="1" customHeight="1" x14ac:dyDescent="0.3">
      <c r="A96" s="650"/>
      <c r="B96" s="651"/>
      <c r="C96" s="652"/>
      <c r="D96" s="524"/>
      <c r="E96" s="527"/>
      <c r="F96" s="530"/>
      <c r="G96" s="509"/>
      <c r="H96" s="506"/>
      <c r="I96" s="533"/>
      <c r="J96" s="536"/>
      <c r="K96" s="539"/>
      <c r="L96" s="509"/>
      <c r="M96" s="509"/>
      <c r="N96" s="515"/>
      <c r="O96" s="518"/>
      <c r="P96" s="506"/>
      <c r="Q96" s="521"/>
      <c r="R96" s="506"/>
      <c r="S96" s="521"/>
      <c r="T96" s="506"/>
      <c r="U96" s="521"/>
      <c r="V96" s="542"/>
      <c r="W96" s="521"/>
      <c r="X96" s="521"/>
      <c r="Y96" s="503"/>
      <c r="Z96" s="145">
        <v>3</v>
      </c>
      <c r="AA96" s="143"/>
      <c r="AB96" s="166"/>
      <c r="AC96" s="143"/>
      <c r="AD96" s="148" t="str">
        <f t="shared" si="4"/>
        <v/>
      </c>
      <c r="AE96" s="166"/>
      <c r="AF96" s="150" t="str">
        <f t="shared" si="5"/>
        <v/>
      </c>
      <c r="AG96" s="166"/>
      <c r="AH96" s="144" t="str">
        <f t="shared" si="6"/>
        <v/>
      </c>
      <c r="AI96" s="151" t="str">
        <f t="shared" si="7"/>
        <v/>
      </c>
      <c r="AJ96" s="152" t="str">
        <f>IFERROR(IF(AND(AD95="Probabilidad",AD96="Probabilidad"),(AJ95-(+AJ95*AI96)),IF(AND(AD95="Impacto",AD96="Probabilidad"),(AJ94-(+AJ94*AI96)),IF(AD96="Impacto",AJ95,""))),"")</f>
        <v/>
      </c>
      <c r="AK96" s="152" t="str">
        <f>IFERROR(IF(AND(AD95="Impacto",AD96="Impacto"),(AK95-(+AK95*AI96)),IF(AND(AD95="Probabilidad",AD96="Impacto"),(AK94-(+AK94*AI96)),IF(AD96="Probabilidad",AK95,""))),"")</f>
        <v/>
      </c>
      <c r="AL96" s="167"/>
      <c r="AM96" s="167"/>
      <c r="AN96" s="167"/>
      <c r="AO96" s="545"/>
      <c r="AP96" s="545"/>
      <c r="AQ96" s="503"/>
      <c r="AR96" s="545"/>
      <c r="AS96" s="545"/>
      <c r="AT96" s="503"/>
      <c r="AU96" s="503"/>
      <c r="AV96" s="503"/>
      <c r="AW96" s="506"/>
      <c r="AX96" s="509"/>
      <c r="AY96" s="509"/>
      <c r="AZ96" s="512"/>
      <c r="BA96" s="512"/>
    </row>
    <row r="97" spans="1:53" ht="15" hidden="1" customHeight="1" x14ac:dyDescent="0.3">
      <c r="A97" s="650"/>
      <c r="B97" s="651"/>
      <c r="C97" s="652"/>
      <c r="D97" s="524"/>
      <c r="E97" s="527"/>
      <c r="F97" s="530"/>
      <c r="G97" s="509"/>
      <c r="H97" s="506"/>
      <c r="I97" s="533"/>
      <c r="J97" s="536"/>
      <c r="K97" s="539"/>
      <c r="L97" s="509"/>
      <c r="M97" s="509"/>
      <c r="N97" s="515"/>
      <c r="O97" s="518"/>
      <c r="P97" s="506"/>
      <c r="Q97" s="521"/>
      <c r="R97" s="506"/>
      <c r="S97" s="521"/>
      <c r="T97" s="506"/>
      <c r="U97" s="521"/>
      <c r="V97" s="542"/>
      <c r="W97" s="521"/>
      <c r="X97" s="521"/>
      <c r="Y97" s="503"/>
      <c r="Z97" s="145">
        <v>4</v>
      </c>
      <c r="AA97" s="143"/>
      <c r="AB97" s="166"/>
      <c r="AC97" s="143"/>
      <c r="AD97" s="148" t="str">
        <f t="shared" si="4"/>
        <v/>
      </c>
      <c r="AE97" s="166"/>
      <c r="AF97" s="150" t="str">
        <f t="shared" si="5"/>
        <v/>
      </c>
      <c r="AG97" s="166"/>
      <c r="AH97" s="144" t="str">
        <f t="shared" si="6"/>
        <v/>
      </c>
      <c r="AI97" s="151" t="str">
        <f t="shared" si="7"/>
        <v/>
      </c>
      <c r="AJ97" s="152" t="str">
        <f>IFERROR(IF(AND(AD96="Probabilidad",AD97="Probabilidad"),(AJ96-(+AJ96*AI97)),IF(AND(AD96="Impacto",AD97="Probabilidad"),(AJ95-(+AJ95*AI97)),IF(AD97="Impacto",AJ96,""))),"")</f>
        <v/>
      </c>
      <c r="AK97" s="152" t="str">
        <f>IFERROR(IF(AND(AD96="Impacto",AD97="Impacto"),(AK96-(+AK96*AI97)),IF(AND(AD96="Probabilidad",AD97="Impacto"),(AK95-(+AK95*AI97)),IF(AD97="Probabilidad",AK96,""))),"")</f>
        <v/>
      </c>
      <c r="AL97" s="167"/>
      <c r="AM97" s="167"/>
      <c r="AN97" s="167"/>
      <c r="AO97" s="545"/>
      <c r="AP97" s="545"/>
      <c r="AQ97" s="503"/>
      <c r="AR97" s="545"/>
      <c r="AS97" s="545"/>
      <c r="AT97" s="503"/>
      <c r="AU97" s="503"/>
      <c r="AV97" s="503"/>
      <c r="AW97" s="506"/>
      <c r="AX97" s="509"/>
      <c r="AY97" s="509"/>
      <c r="AZ97" s="512"/>
      <c r="BA97" s="512"/>
    </row>
    <row r="98" spans="1:53" ht="15" hidden="1" customHeight="1" x14ac:dyDescent="0.3">
      <c r="A98" s="650"/>
      <c r="B98" s="651"/>
      <c r="C98" s="652"/>
      <c r="D98" s="524"/>
      <c r="E98" s="527"/>
      <c r="F98" s="530"/>
      <c r="G98" s="509"/>
      <c r="H98" s="506"/>
      <c r="I98" s="533"/>
      <c r="J98" s="536"/>
      <c r="K98" s="539"/>
      <c r="L98" s="509"/>
      <c r="M98" s="509"/>
      <c r="N98" s="515"/>
      <c r="O98" s="518"/>
      <c r="P98" s="506"/>
      <c r="Q98" s="521"/>
      <c r="R98" s="506"/>
      <c r="S98" s="521"/>
      <c r="T98" s="506"/>
      <c r="U98" s="521"/>
      <c r="V98" s="542"/>
      <c r="W98" s="521"/>
      <c r="X98" s="521"/>
      <c r="Y98" s="503"/>
      <c r="Z98" s="145">
        <v>5</v>
      </c>
      <c r="AA98" s="143"/>
      <c r="AB98" s="166"/>
      <c r="AC98" s="143"/>
      <c r="AD98" s="148" t="str">
        <f t="shared" si="4"/>
        <v/>
      </c>
      <c r="AE98" s="166"/>
      <c r="AF98" s="150" t="str">
        <f t="shared" si="5"/>
        <v/>
      </c>
      <c r="AG98" s="166"/>
      <c r="AH98" s="144" t="str">
        <f t="shared" si="6"/>
        <v/>
      </c>
      <c r="AI98" s="151" t="str">
        <f t="shared" si="7"/>
        <v/>
      </c>
      <c r="AJ98" s="152" t="str">
        <f>IFERROR(IF(AND(AD97="Probabilidad",AD98="Probabilidad"),(AJ97-(+AJ97*AI98)),IF(AND(AD97="Impacto",AD98="Probabilidad"),(AJ96-(+AJ96*AI98)),IF(AD98="Impacto",AJ97,""))),"")</f>
        <v/>
      </c>
      <c r="AK98" s="152" t="str">
        <f>IFERROR(IF(AND(AD97="Impacto",AD98="Impacto"),(AK97-(+AK97*AI98)),IF(AND(AD97="Probabilidad",AD98="Impacto"),(AK96-(+AK96*AI98)),IF(AD98="Probabilidad",AK97,""))),"")</f>
        <v/>
      </c>
      <c r="AL98" s="167"/>
      <c r="AM98" s="167"/>
      <c r="AN98" s="167"/>
      <c r="AO98" s="545"/>
      <c r="AP98" s="545"/>
      <c r="AQ98" s="503"/>
      <c r="AR98" s="545"/>
      <c r="AS98" s="545"/>
      <c r="AT98" s="503"/>
      <c r="AU98" s="503"/>
      <c r="AV98" s="503"/>
      <c r="AW98" s="506"/>
      <c r="AX98" s="509"/>
      <c r="AY98" s="509"/>
      <c r="AZ98" s="512"/>
      <c r="BA98" s="512"/>
    </row>
    <row r="99" spans="1:53" ht="15.75" hidden="1" customHeight="1" thickBot="1" x14ac:dyDescent="0.35">
      <c r="A99" s="650"/>
      <c r="B99" s="651"/>
      <c r="C99" s="652"/>
      <c r="D99" s="525"/>
      <c r="E99" s="528"/>
      <c r="F99" s="531"/>
      <c r="G99" s="510"/>
      <c r="H99" s="507"/>
      <c r="I99" s="534"/>
      <c r="J99" s="537"/>
      <c r="K99" s="540"/>
      <c r="L99" s="510"/>
      <c r="M99" s="510"/>
      <c r="N99" s="516"/>
      <c r="O99" s="519"/>
      <c r="P99" s="507"/>
      <c r="Q99" s="522"/>
      <c r="R99" s="507"/>
      <c r="S99" s="522"/>
      <c r="T99" s="507"/>
      <c r="U99" s="522"/>
      <c r="V99" s="543"/>
      <c r="W99" s="522"/>
      <c r="X99" s="522"/>
      <c r="Y99" s="504"/>
      <c r="Z99" s="156">
        <v>6</v>
      </c>
      <c r="AA99" s="154"/>
      <c r="AB99" s="169"/>
      <c r="AC99" s="154"/>
      <c r="AD99" s="170" t="str">
        <f t="shared" si="4"/>
        <v/>
      </c>
      <c r="AE99" s="169"/>
      <c r="AF99" s="160" t="str">
        <f t="shared" si="5"/>
        <v/>
      </c>
      <c r="AG99" s="169"/>
      <c r="AH99" s="155" t="str">
        <f t="shared" si="6"/>
        <v/>
      </c>
      <c r="AI99" s="161" t="str">
        <f t="shared" si="7"/>
        <v/>
      </c>
      <c r="AJ99" s="203" t="str">
        <f>IFERROR(IF(AND(AD98="Probabilidad",AD99="Probabilidad"),(AJ98-(+AJ98*AI99)),IF(AND(AD98="Impacto",AD99="Probabilidad"),(AJ97-(+AJ97*AI99)),IF(AD99="Impacto",AJ98,""))),"")</f>
        <v/>
      </c>
      <c r="AK99" s="203" t="str">
        <f>IFERROR(IF(AND(AD98="Impacto",AD99="Impacto"),(AK98-(+AK98*AI99)),IF(AND(AD98="Probabilidad",AD99="Impacto"),(AK97-(+AK97*AI99)),IF(AD99="Probabilidad",AK98,""))),"")</f>
        <v/>
      </c>
      <c r="AL99" s="171"/>
      <c r="AM99" s="171"/>
      <c r="AN99" s="171"/>
      <c r="AO99" s="546"/>
      <c r="AP99" s="546"/>
      <c r="AQ99" s="504"/>
      <c r="AR99" s="546"/>
      <c r="AS99" s="546"/>
      <c r="AT99" s="504"/>
      <c r="AU99" s="504"/>
      <c r="AV99" s="504"/>
      <c r="AW99" s="507"/>
      <c r="AX99" s="510"/>
      <c r="AY99" s="510"/>
      <c r="AZ99" s="513"/>
      <c r="BA99" s="513"/>
    </row>
    <row r="100" spans="1:53" ht="15" hidden="1" customHeight="1" x14ac:dyDescent="0.3">
      <c r="A100" s="650"/>
      <c r="B100" s="651"/>
      <c r="C100" s="652"/>
      <c r="D100" s="523"/>
      <c r="E100" s="526"/>
      <c r="F100" s="529"/>
      <c r="G100" s="508"/>
      <c r="H100" s="505"/>
      <c r="I100" s="532" t="str">
        <f>IF(D100="","",IF(D100="RG",'Identificación RG-RF-RLA-FT'!B276,IF(H100="","",(CONCATENATE(H100," ",#REF!," ",G100," ",#REF!," ",M100," ",#REF!," ",L100)))))</f>
        <v/>
      </c>
      <c r="J100" s="535"/>
      <c r="K100" s="538" t="str">
        <f>CONCATENATE(" *",'Identificación RG-RF-RLA-FT'!C271," *",'Identificación RG-RF-RLA-FT'!E271," *",'Identificación RG-RF-RLA-FT'!G271)</f>
        <v xml:space="preserve"> * * *</v>
      </c>
      <c r="L100" s="508"/>
      <c r="M100" s="508"/>
      <c r="N100" s="514"/>
      <c r="O100" s="517"/>
      <c r="P100" s="505"/>
      <c r="Q100" s="520" t="str">
        <f>IF(P100="Muy Alta",100%,IF(P100="Alta",80%,IF(P100="Media",60%,IF(P100="Baja",40%,IF(P100="Muy Baja",20%,"")))))</f>
        <v/>
      </c>
      <c r="R100" s="505"/>
      <c r="S100" s="520" t="str">
        <f>IF(R100="Catastrófico",100%,IF(R100="Mayor",80%,IF(R100="Moderado",60%,IF(R100="Menor",40%,IF(R100="Leve",20%,"")))))</f>
        <v/>
      </c>
      <c r="T100" s="505"/>
      <c r="U100" s="520" t="str">
        <f>IF(T100="Catastrófico",100%,IF(T100="Mayor",80%,IF(T100="Moderado",60%,IF(T100="Menor",40%,IF(T100="Leve",20%,"")))))</f>
        <v/>
      </c>
      <c r="V100" s="541" t="str">
        <f>IF(W100=100%,"Catastrófico",IF(W100=80%,"Mayor",IF(W100=60%,"Moderado",IF(W100=40%,"Menor",IF(W100=20%,"Leve","")))))</f>
        <v/>
      </c>
      <c r="W100" s="520" t="str">
        <f>IF(AND(S100="",U100=""),"",MAX(S100,U100))</f>
        <v/>
      </c>
      <c r="X100" s="520" t="str">
        <f>CONCATENATE(P100,V100)</f>
        <v/>
      </c>
      <c r="Y100" s="502" t="str">
        <f>IF(X100="Muy AltaLeve","Alto",IF(X100="Muy AltaMenor","Alto",IF(X100="Muy AltaModerado","Alto",IF(X100="Muy AltaMayor","Alto",IF(X100="Muy AltaCatastrófico","Extremo",IF(X100="AltaLeve","Moderado",IF(X100="AltaMenor","Moderado",IF(X100="AltaModerado","Alto",IF(X100="AltaMayor","Alto",IF(X100="AltaCatastrófico","Extremo",IF(X100="MediaLeve","Moderado",IF(X100="MediaMenor","Moderado",IF(X100="MediaModerado","Moderado",IF(X100="MediaMayor","Alto",IF(X100="MediaCatastrófico","Extremo",IF(X100="BajaLeve","Bajo",IF(X100="BajaMenor","Moderado",IF(X100="BajaModerado","Moderado",IF(X100="BajaMayor","Alto",IF(X100="BajaCatastrófico","Extremo",IF(X100="Muy BajaLeve","Bajo",IF(X100="Muy BajaMenor","Bajo",IF(X100="Muy BajaModerado","Moderado",IF(X100="Muy BajaMayor","Alto",IF(X100="Muy BajaCatastrófico","Extremo","")))))))))))))))))))))))))</f>
        <v/>
      </c>
      <c r="Z100" s="135">
        <v>1</v>
      </c>
      <c r="AA100" s="133"/>
      <c r="AB100" s="136"/>
      <c r="AC100" s="133"/>
      <c r="AD100" s="137" t="str">
        <f t="shared" ref="AD100:AD129" si="8">IF(OR(AE100="Preventivo",AE100="Detectivo"),"Probabilidad",IF(AE100="Correctivo","Impacto",""))</f>
        <v/>
      </c>
      <c r="AE100" s="136"/>
      <c r="AF100" s="134" t="str">
        <f t="shared" ref="AF100:AF129" si="9">IF(AE100="","",IF(AE100="Preventivo",25%,IF(AE100="Detectivo",15%,IF(AE100="Correctivo",10%))))</f>
        <v/>
      </c>
      <c r="AG100" s="136"/>
      <c r="AH100" s="134" t="str">
        <f t="shared" ref="AH100:AH129" si="10">IF(AG100="Automático",25%,IF(AG100="Manual",15%,""))</f>
        <v/>
      </c>
      <c r="AI100" s="138" t="str">
        <f t="shared" ref="AI100:AI129" si="11">IF(OR(AF100="",AH100=""),"",AF100+AH100)</f>
        <v/>
      </c>
      <c r="AJ100" s="139" t="str">
        <f>IFERROR(IF(AD100="Probabilidad",(Q100-(+Q100*AI100)),IF(AD100="Impacto",Q100,"")),"")</f>
        <v/>
      </c>
      <c r="AK100" s="139" t="str">
        <f>IFERROR(IF(AD100="Impacto",(W100-(+W100*AI100)),IF(AD100="Probabilidad",W100,"")),"")</f>
        <v/>
      </c>
      <c r="AL100" s="140"/>
      <c r="AM100" s="140"/>
      <c r="AN100" s="140"/>
      <c r="AO100" s="544" t="str">
        <f>Q100</f>
        <v/>
      </c>
      <c r="AP100" s="544" t="str">
        <f>IF(AJ100="","",MIN(AJ100:AJ105))</f>
        <v/>
      </c>
      <c r="AQ100" s="502" t="str">
        <f>IFERROR(IF(AP100="","",IF(AP100&lt;=0.2,"Muy Baja",IF(AP100&lt;=0.4,"Baja",IF(AP100&lt;=0.6,"Media",IF(AP100&lt;=0.8,"Alta","Muy Alta"))))),"")</f>
        <v/>
      </c>
      <c r="AR100" s="544" t="str">
        <f>W100</f>
        <v/>
      </c>
      <c r="AS100" s="544" t="str">
        <f>IF(AK100="","",MIN(AK100:AK105))</f>
        <v/>
      </c>
      <c r="AT100" s="502" t="str">
        <f>IFERROR(IF(AS100="","",IF(AS100&lt;=0.2,"Leve",IF(AS100&lt;=0.4,"Menor",IF(AS100&lt;=0.6,"Moderado",IF(AS100&lt;=0.8,"Mayor","Catastrófico"))))),"")</f>
        <v/>
      </c>
      <c r="AU100" s="502" t="str">
        <f>Y100</f>
        <v/>
      </c>
      <c r="AV100" s="502" t="str">
        <f>IFERROR(IF(OR(AND(AQ100="Muy Baja",AT100="Leve"),AND(AQ100="Muy Baja",AT100="Menor"),AND(AQ100="Baja",AT100="Leve")),"Bajo",IF(OR(AND(AQ100="Muy baja",AT100="Moderado"),AND(AQ100="Baja",AT100="Menor"),AND(AQ100="Baja",AT100="Moderado"),AND(AQ100="Media",AT100="Leve"),AND(AQ100="Media",AT100="Menor"),AND(AQ100="Media",AT100="Moderado"),AND(AQ100="Alta",AT100="Leve"),AND(AQ100="Alta",AT100="Menor")),"Moderado",IF(OR(AND(AQ100="Muy Baja",AT100="Mayor"),AND(AQ100="Baja",AT100="Mayor"),AND(AQ100="Media",AT100="Mayor"),AND(AQ100="Alta",AT100="Moderado"),AND(AQ100="Alta",AT100="Mayor"),AND(AQ100="Muy Alta",AT100="Leve"),AND(AQ100="Muy Alta",AT100="Menor"),AND(AQ100="Muy Alta",AT100="Moderado"),AND(AQ100="Muy Alta",AT100="Mayor")),"Alto",IF(OR(AND(AQ100="Muy Baja",AT100="Catastrófico"),AND(AQ100="Baja",AT100="Catastrófico"),AND(AQ100="Media",AT100="Catastrófico"),AND(AQ100="Alta",AT100="Catastrófico"),AND(AQ100="Muy Alta",AT100="Catastrófico")),"Extremo","")))),"")</f>
        <v/>
      </c>
      <c r="AW100" s="505"/>
      <c r="AX100" s="508"/>
      <c r="AY100" s="508"/>
      <c r="AZ100" s="511"/>
      <c r="BA100" s="511"/>
    </row>
    <row r="101" spans="1:53" ht="15" hidden="1" customHeight="1" x14ac:dyDescent="0.3">
      <c r="A101" s="650"/>
      <c r="B101" s="651"/>
      <c r="C101" s="652"/>
      <c r="D101" s="524"/>
      <c r="E101" s="527"/>
      <c r="F101" s="530"/>
      <c r="G101" s="509"/>
      <c r="H101" s="506"/>
      <c r="I101" s="533"/>
      <c r="J101" s="536"/>
      <c r="K101" s="539"/>
      <c r="L101" s="509"/>
      <c r="M101" s="509"/>
      <c r="N101" s="515"/>
      <c r="O101" s="518"/>
      <c r="P101" s="506"/>
      <c r="Q101" s="521"/>
      <c r="R101" s="506"/>
      <c r="S101" s="521"/>
      <c r="T101" s="506"/>
      <c r="U101" s="521"/>
      <c r="V101" s="542"/>
      <c r="W101" s="521"/>
      <c r="X101" s="521"/>
      <c r="Y101" s="503"/>
      <c r="Z101" s="145">
        <v>2</v>
      </c>
      <c r="AA101" s="143"/>
      <c r="AB101" s="166"/>
      <c r="AC101" s="143"/>
      <c r="AD101" s="148" t="str">
        <f t="shared" si="8"/>
        <v/>
      </c>
      <c r="AE101" s="166"/>
      <c r="AF101" s="150" t="str">
        <f t="shared" si="9"/>
        <v/>
      </c>
      <c r="AG101" s="166"/>
      <c r="AH101" s="144" t="str">
        <f t="shared" si="10"/>
        <v/>
      </c>
      <c r="AI101" s="151" t="str">
        <f t="shared" si="11"/>
        <v/>
      </c>
      <c r="AJ101" s="152" t="str">
        <f>IFERROR(IF(AND(AD100="Probabilidad",AD101="Probabilidad"),(AJ100-(+AJ100*AI101)),IF(AD101="Probabilidad",(Q100-(+Q100*AI101)),IF(AD101="Impacto",AJ100,""))),"")</f>
        <v/>
      </c>
      <c r="AK101" s="152" t="str">
        <f>IFERROR(IF(AND(AD100="Impacto",AD101="Impacto"),(AK100-(+AK100*AI101)),IF(AD101="Impacto",(W100-(W100*AI101)),IF(AD101="Probabilidad",AK100,""))),"")</f>
        <v/>
      </c>
      <c r="AL101" s="167"/>
      <c r="AM101" s="167"/>
      <c r="AN101" s="167"/>
      <c r="AO101" s="545"/>
      <c r="AP101" s="545"/>
      <c r="AQ101" s="503"/>
      <c r="AR101" s="545"/>
      <c r="AS101" s="545"/>
      <c r="AT101" s="503"/>
      <c r="AU101" s="503"/>
      <c r="AV101" s="503"/>
      <c r="AW101" s="506"/>
      <c r="AX101" s="509"/>
      <c r="AY101" s="509"/>
      <c r="AZ101" s="512"/>
      <c r="BA101" s="512"/>
    </row>
    <row r="102" spans="1:53" ht="15" hidden="1" customHeight="1" x14ac:dyDescent="0.3">
      <c r="A102" s="650"/>
      <c r="B102" s="651"/>
      <c r="C102" s="652"/>
      <c r="D102" s="524"/>
      <c r="E102" s="527"/>
      <c r="F102" s="530"/>
      <c r="G102" s="509"/>
      <c r="H102" s="506"/>
      <c r="I102" s="533"/>
      <c r="J102" s="536"/>
      <c r="K102" s="539"/>
      <c r="L102" s="509"/>
      <c r="M102" s="509"/>
      <c r="N102" s="515"/>
      <c r="O102" s="518"/>
      <c r="P102" s="506"/>
      <c r="Q102" s="521"/>
      <c r="R102" s="506"/>
      <c r="S102" s="521"/>
      <c r="T102" s="506"/>
      <c r="U102" s="521"/>
      <c r="V102" s="542"/>
      <c r="W102" s="521"/>
      <c r="X102" s="521"/>
      <c r="Y102" s="503"/>
      <c r="Z102" s="145">
        <v>3</v>
      </c>
      <c r="AA102" s="143"/>
      <c r="AB102" s="166"/>
      <c r="AC102" s="143"/>
      <c r="AD102" s="148" t="str">
        <f t="shared" si="8"/>
        <v/>
      </c>
      <c r="AE102" s="166"/>
      <c r="AF102" s="150" t="str">
        <f t="shared" si="9"/>
        <v/>
      </c>
      <c r="AG102" s="166"/>
      <c r="AH102" s="144" t="str">
        <f t="shared" si="10"/>
        <v/>
      </c>
      <c r="AI102" s="151" t="str">
        <f t="shared" si="11"/>
        <v/>
      </c>
      <c r="AJ102" s="152" t="str">
        <f>IFERROR(IF(AND(AD101="Probabilidad",AD102="Probabilidad"),(AJ101-(+AJ101*AI102)),IF(AND(AD101="Impacto",AD102="Probabilidad"),(AJ100-(+AJ100*AI102)),IF(AD102="Impacto",AJ101,""))),"")</f>
        <v/>
      </c>
      <c r="AK102" s="152" t="str">
        <f>IFERROR(IF(AND(AD101="Impacto",AD102="Impacto"),(AK101-(+AK101*AI102)),IF(AND(AD101="Probabilidad",AD102="Impacto"),(AK100-(+AK100*AI102)),IF(AD102="Probabilidad",AK101,""))),"")</f>
        <v/>
      </c>
      <c r="AL102" s="167"/>
      <c r="AM102" s="167"/>
      <c r="AN102" s="167"/>
      <c r="AO102" s="545"/>
      <c r="AP102" s="545"/>
      <c r="AQ102" s="503"/>
      <c r="AR102" s="545"/>
      <c r="AS102" s="545"/>
      <c r="AT102" s="503"/>
      <c r="AU102" s="503"/>
      <c r="AV102" s="503"/>
      <c r="AW102" s="506"/>
      <c r="AX102" s="509"/>
      <c r="AY102" s="509"/>
      <c r="AZ102" s="512"/>
      <c r="BA102" s="512"/>
    </row>
    <row r="103" spans="1:53" ht="15" hidden="1" customHeight="1" x14ac:dyDescent="0.3">
      <c r="A103" s="650"/>
      <c r="B103" s="651"/>
      <c r="C103" s="652"/>
      <c r="D103" s="524"/>
      <c r="E103" s="527"/>
      <c r="F103" s="530"/>
      <c r="G103" s="509"/>
      <c r="H103" s="506"/>
      <c r="I103" s="533"/>
      <c r="J103" s="536"/>
      <c r="K103" s="539"/>
      <c r="L103" s="509"/>
      <c r="M103" s="509"/>
      <c r="N103" s="515"/>
      <c r="O103" s="518"/>
      <c r="P103" s="506"/>
      <c r="Q103" s="521"/>
      <c r="R103" s="506"/>
      <c r="S103" s="521"/>
      <c r="T103" s="506"/>
      <c r="U103" s="521"/>
      <c r="V103" s="542"/>
      <c r="W103" s="521"/>
      <c r="X103" s="521"/>
      <c r="Y103" s="503"/>
      <c r="Z103" s="145">
        <v>4</v>
      </c>
      <c r="AA103" s="143"/>
      <c r="AB103" s="166"/>
      <c r="AC103" s="143"/>
      <c r="AD103" s="148" t="str">
        <f t="shared" si="8"/>
        <v/>
      </c>
      <c r="AE103" s="166"/>
      <c r="AF103" s="150" t="str">
        <f t="shared" si="9"/>
        <v/>
      </c>
      <c r="AG103" s="166"/>
      <c r="AH103" s="144" t="str">
        <f t="shared" si="10"/>
        <v/>
      </c>
      <c r="AI103" s="151" t="str">
        <f t="shared" si="11"/>
        <v/>
      </c>
      <c r="AJ103" s="152" t="str">
        <f>IFERROR(IF(AND(AD102="Probabilidad",AD103="Probabilidad"),(AJ102-(+AJ102*AI103)),IF(AND(AD102="Impacto",AD103="Probabilidad"),(AJ101-(+AJ101*AI103)),IF(AD103="Impacto",AJ102,""))),"")</f>
        <v/>
      </c>
      <c r="AK103" s="152" t="str">
        <f>IFERROR(IF(AND(AD102="Impacto",AD103="Impacto"),(AK102-(+AK102*AI103)),IF(AND(AD102="Probabilidad",AD103="Impacto"),(AK101-(+AK101*AI103)),IF(AD103="Probabilidad",AK102,""))),"")</f>
        <v/>
      </c>
      <c r="AL103" s="167"/>
      <c r="AM103" s="167"/>
      <c r="AN103" s="167"/>
      <c r="AO103" s="545"/>
      <c r="AP103" s="545"/>
      <c r="AQ103" s="503"/>
      <c r="AR103" s="545"/>
      <c r="AS103" s="545"/>
      <c r="AT103" s="503"/>
      <c r="AU103" s="503"/>
      <c r="AV103" s="503"/>
      <c r="AW103" s="506"/>
      <c r="AX103" s="509"/>
      <c r="AY103" s="509"/>
      <c r="AZ103" s="512"/>
      <c r="BA103" s="512"/>
    </row>
    <row r="104" spans="1:53" ht="15" hidden="1" customHeight="1" x14ac:dyDescent="0.3">
      <c r="A104" s="650"/>
      <c r="B104" s="651"/>
      <c r="C104" s="652"/>
      <c r="D104" s="524"/>
      <c r="E104" s="527"/>
      <c r="F104" s="530"/>
      <c r="G104" s="509"/>
      <c r="H104" s="506"/>
      <c r="I104" s="533"/>
      <c r="J104" s="536"/>
      <c r="K104" s="539"/>
      <c r="L104" s="509"/>
      <c r="M104" s="509"/>
      <c r="N104" s="515"/>
      <c r="O104" s="518"/>
      <c r="P104" s="506"/>
      <c r="Q104" s="521"/>
      <c r="R104" s="506"/>
      <c r="S104" s="521"/>
      <c r="T104" s="506"/>
      <c r="U104" s="521"/>
      <c r="V104" s="542"/>
      <c r="W104" s="521"/>
      <c r="X104" s="521"/>
      <c r="Y104" s="503"/>
      <c r="Z104" s="145">
        <v>5</v>
      </c>
      <c r="AA104" s="143"/>
      <c r="AB104" s="166"/>
      <c r="AC104" s="143"/>
      <c r="AD104" s="148" t="str">
        <f t="shared" si="8"/>
        <v/>
      </c>
      <c r="AE104" s="166"/>
      <c r="AF104" s="150" t="str">
        <f t="shared" si="9"/>
        <v/>
      </c>
      <c r="AG104" s="166"/>
      <c r="AH104" s="144" t="str">
        <f t="shared" si="10"/>
        <v/>
      </c>
      <c r="AI104" s="151" t="str">
        <f t="shared" si="11"/>
        <v/>
      </c>
      <c r="AJ104" s="152" t="str">
        <f>IFERROR(IF(AND(AD103="Probabilidad",AD104="Probabilidad"),(AJ103-(+AJ103*AI104)),IF(AND(AD103="Impacto",AD104="Probabilidad"),(AJ102-(+AJ102*AI104)),IF(AD104="Impacto",AJ103,""))),"")</f>
        <v/>
      </c>
      <c r="AK104" s="152" t="str">
        <f>IFERROR(IF(AND(AD103="Impacto",AD104="Impacto"),(AK103-(+AK103*AI104)),IF(AND(AD103="Probabilidad",AD104="Impacto"),(AK102-(+AK102*AI104)),IF(AD104="Probabilidad",AK103,""))),"")</f>
        <v/>
      </c>
      <c r="AL104" s="167"/>
      <c r="AM104" s="167"/>
      <c r="AN104" s="167"/>
      <c r="AO104" s="545"/>
      <c r="AP104" s="545"/>
      <c r="AQ104" s="503"/>
      <c r="AR104" s="545"/>
      <c r="AS104" s="545"/>
      <c r="AT104" s="503"/>
      <c r="AU104" s="503"/>
      <c r="AV104" s="503"/>
      <c r="AW104" s="506"/>
      <c r="AX104" s="509"/>
      <c r="AY104" s="509"/>
      <c r="AZ104" s="512"/>
      <c r="BA104" s="512"/>
    </row>
    <row r="105" spans="1:53" ht="15.75" hidden="1" customHeight="1" thickBot="1" x14ac:dyDescent="0.35">
      <c r="A105" s="650"/>
      <c r="B105" s="651"/>
      <c r="C105" s="652"/>
      <c r="D105" s="525"/>
      <c r="E105" s="528"/>
      <c r="F105" s="531"/>
      <c r="G105" s="510"/>
      <c r="H105" s="507"/>
      <c r="I105" s="534"/>
      <c r="J105" s="537"/>
      <c r="K105" s="540"/>
      <c r="L105" s="510"/>
      <c r="M105" s="510"/>
      <c r="N105" s="516"/>
      <c r="O105" s="519"/>
      <c r="P105" s="507"/>
      <c r="Q105" s="522"/>
      <c r="R105" s="507"/>
      <c r="S105" s="522"/>
      <c r="T105" s="507"/>
      <c r="U105" s="522"/>
      <c r="V105" s="543"/>
      <c r="W105" s="522"/>
      <c r="X105" s="522"/>
      <c r="Y105" s="504"/>
      <c r="Z105" s="156">
        <v>6</v>
      </c>
      <c r="AA105" s="154"/>
      <c r="AB105" s="169"/>
      <c r="AC105" s="154"/>
      <c r="AD105" s="170" t="str">
        <f t="shared" si="8"/>
        <v/>
      </c>
      <c r="AE105" s="169"/>
      <c r="AF105" s="160" t="str">
        <f t="shared" si="9"/>
        <v/>
      </c>
      <c r="AG105" s="169"/>
      <c r="AH105" s="155" t="str">
        <f t="shared" si="10"/>
        <v/>
      </c>
      <c r="AI105" s="161" t="str">
        <f t="shared" si="11"/>
        <v/>
      </c>
      <c r="AJ105" s="203" t="str">
        <f>IFERROR(IF(AND(AD104="Probabilidad",AD105="Probabilidad"),(AJ104-(+AJ104*AI105)),IF(AND(AD104="Impacto",AD105="Probabilidad"),(AJ103-(+AJ103*AI105)),IF(AD105="Impacto",AJ104,""))),"")</f>
        <v/>
      </c>
      <c r="AK105" s="203" t="str">
        <f>IFERROR(IF(AND(AD104="Impacto",AD105="Impacto"),(AK104-(+AK104*AI105)),IF(AND(AD104="Probabilidad",AD105="Impacto"),(AK103-(+AK103*AI105)),IF(AD105="Probabilidad",AK104,""))),"")</f>
        <v/>
      </c>
      <c r="AL105" s="171"/>
      <c r="AM105" s="171"/>
      <c r="AN105" s="171"/>
      <c r="AO105" s="546"/>
      <c r="AP105" s="546"/>
      <c r="AQ105" s="504"/>
      <c r="AR105" s="546"/>
      <c r="AS105" s="546"/>
      <c r="AT105" s="504"/>
      <c r="AU105" s="504"/>
      <c r="AV105" s="504"/>
      <c r="AW105" s="507"/>
      <c r="AX105" s="510"/>
      <c r="AY105" s="510"/>
      <c r="AZ105" s="513"/>
      <c r="BA105" s="513"/>
    </row>
    <row r="106" spans="1:53" ht="15" hidden="1" customHeight="1" x14ac:dyDescent="0.3">
      <c r="A106" s="650"/>
      <c r="B106" s="651"/>
      <c r="C106" s="652"/>
      <c r="D106" s="523"/>
      <c r="E106" s="526"/>
      <c r="F106" s="529"/>
      <c r="G106" s="508"/>
      <c r="H106" s="505"/>
      <c r="I106" s="532" t="str">
        <f>IF(D106="","",IF(D106="RG",'Identificación RG-RF-RLA-FT'!B293,IF(H106="","",(CONCATENATE(H106," ",#REF!," ",G106," ",#REF!," ",M106," ",#REF!," ",L106)))))</f>
        <v/>
      </c>
      <c r="J106" s="535"/>
      <c r="K106" s="538" t="str">
        <f>CONCATENATE(" *",'Identificación RG-RF-RLA-FT'!C288," *",'Identificación RG-RF-RLA-FT'!E288," *",'Identificación RG-RF-RLA-FT'!G288)</f>
        <v xml:space="preserve"> * * *</v>
      </c>
      <c r="L106" s="508"/>
      <c r="M106" s="508"/>
      <c r="N106" s="514"/>
      <c r="O106" s="517"/>
      <c r="P106" s="505"/>
      <c r="Q106" s="520" t="str">
        <f>IF(P106="Muy Alta",100%,IF(P106="Alta",80%,IF(P106="Media",60%,IF(P106="Baja",40%,IF(P106="Muy Baja",20%,"")))))</f>
        <v/>
      </c>
      <c r="R106" s="505"/>
      <c r="S106" s="520" t="str">
        <f>IF(R106="Catastrófico",100%,IF(R106="Mayor",80%,IF(R106="Moderado",60%,IF(R106="Menor",40%,IF(R106="Leve",20%,"")))))</f>
        <v/>
      </c>
      <c r="T106" s="505"/>
      <c r="U106" s="520" t="str">
        <f>IF(T106="Catastrófico",100%,IF(T106="Mayor",80%,IF(T106="Moderado",60%,IF(T106="Menor",40%,IF(T106="Leve",20%,"")))))</f>
        <v/>
      </c>
      <c r="V106" s="541" t="str">
        <f>IF(W106=100%,"Catastrófico",IF(W106=80%,"Mayor",IF(W106=60%,"Moderado",IF(W106=40%,"Menor",IF(W106=20%,"Leve","")))))</f>
        <v/>
      </c>
      <c r="W106" s="520" t="str">
        <f>IF(AND(S106="",U106=""),"",MAX(S106,U106))</f>
        <v/>
      </c>
      <c r="X106" s="520" t="str">
        <f>CONCATENATE(P106,V106)</f>
        <v/>
      </c>
      <c r="Y106" s="502" t="str">
        <f>IF(X106="Muy AltaLeve","Alto",IF(X106="Muy AltaMenor","Alto",IF(X106="Muy AltaModerado","Alto",IF(X106="Muy AltaMayor","Alto",IF(X106="Muy AltaCatastrófico","Extremo",IF(X106="AltaLeve","Moderado",IF(X106="AltaMenor","Moderado",IF(X106="AltaModerado","Alto",IF(X106="AltaMayor","Alto",IF(X106="AltaCatastrófico","Extremo",IF(X106="MediaLeve","Moderado",IF(X106="MediaMenor","Moderado",IF(X106="MediaModerado","Moderado",IF(X106="MediaMayor","Alto",IF(X106="MediaCatastrófico","Extremo",IF(X106="BajaLeve","Bajo",IF(X106="BajaMenor","Moderado",IF(X106="BajaModerado","Moderado",IF(X106="BajaMayor","Alto",IF(X106="BajaCatastrófico","Extremo",IF(X106="Muy BajaLeve","Bajo",IF(X106="Muy BajaMenor","Bajo",IF(X106="Muy BajaModerado","Moderado",IF(X106="Muy BajaMayor","Alto",IF(X106="Muy BajaCatastrófico","Extremo","")))))))))))))))))))))))))</f>
        <v/>
      </c>
      <c r="Z106" s="135">
        <v>1</v>
      </c>
      <c r="AA106" s="133"/>
      <c r="AB106" s="136"/>
      <c r="AC106" s="133"/>
      <c r="AD106" s="137" t="str">
        <f t="shared" si="8"/>
        <v/>
      </c>
      <c r="AE106" s="136"/>
      <c r="AF106" s="134" t="str">
        <f t="shared" si="9"/>
        <v/>
      </c>
      <c r="AG106" s="136"/>
      <c r="AH106" s="134" t="str">
        <f t="shared" si="10"/>
        <v/>
      </c>
      <c r="AI106" s="138" t="str">
        <f t="shared" si="11"/>
        <v/>
      </c>
      <c r="AJ106" s="139" t="str">
        <f>IFERROR(IF(AD106="Probabilidad",(Q106-(+Q106*AI106)),IF(AD106="Impacto",Q106,"")),"")</f>
        <v/>
      </c>
      <c r="AK106" s="139" t="str">
        <f>IFERROR(IF(AD106="Impacto",(W106-(+W106*AI106)),IF(AD106="Probabilidad",W106,"")),"")</f>
        <v/>
      </c>
      <c r="AL106" s="140"/>
      <c r="AM106" s="140"/>
      <c r="AN106" s="140"/>
      <c r="AO106" s="544" t="str">
        <f>Q106</f>
        <v/>
      </c>
      <c r="AP106" s="544" t="str">
        <f>IF(AJ106="","",MIN(AJ106:AJ111))</f>
        <v/>
      </c>
      <c r="AQ106" s="502" t="str">
        <f>IFERROR(IF(AP106="","",IF(AP106&lt;=0.2,"Muy Baja",IF(AP106&lt;=0.4,"Baja",IF(AP106&lt;=0.6,"Media",IF(AP106&lt;=0.8,"Alta","Muy Alta"))))),"")</f>
        <v/>
      </c>
      <c r="AR106" s="544" t="str">
        <f>W106</f>
        <v/>
      </c>
      <c r="AS106" s="544" t="str">
        <f>IF(AK106="","",MIN(AK106:AK111))</f>
        <v/>
      </c>
      <c r="AT106" s="502" t="str">
        <f>IFERROR(IF(AS106="","",IF(AS106&lt;=0.2,"Leve",IF(AS106&lt;=0.4,"Menor",IF(AS106&lt;=0.6,"Moderado",IF(AS106&lt;=0.8,"Mayor","Catastrófico"))))),"")</f>
        <v/>
      </c>
      <c r="AU106" s="502" t="str">
        <f>Y106</f>
        <v/>
      </c>
      <c r="AV106" s="502" t="str">
        <f>IFERROR(IF(OR(AND(AQ106="Muy Baja",AT106="Leve"),AND(AQ106="Muy Baja",AT106="Menor"),AND(AQ106="Baja",AT106="Leve")),"Bajo",IF(OR(AND(AQ106="Muy baja",AT106="Moderado"),AND(AQ106="Baja",AT106="Menor"),AND(AQ106="Baja",AT106="Moderado"),AND(AQ106="Media",AT106="Leve"),AND(AQ106="Media",AT106="Menor"),AND(AQ106="Media",AT106="Moderado"),AND(AQ106="Alta",AT106="Leve"),AND(AQ106="Alta",AT106="Menor")),"Moderado",IF(OR(AND(AQ106="Muy Baja",AT106="Mayor"),AND(AQ106="Baja",AT106="Mayor"),AND(AQ106="Media",AT106="Mayor"),AND(AQ106="Alta",AT106="Moderado"),AND(AQ106="Alta",AT106="Mayor"),AND(AQ106="Muy Alta",AT106="Leve"),AND(AQ106="Muy Alta",AT106="Menor"),AND(AQ106="Muy Alta",AT106="Moderado"),AND(AQ106="Muy Alta",AT106="Mayor")),"Alto",IF(OR(AND(AQ106="Muy Baja",AT106="Catastrófico"),AND(AQ106="Baja",AT106="Catastrófico"),AND(AQ106="Media",AT106="Catastrófico"),AND(AQ106="Alta",AT106="Catastrófico"),AND(AQ106="Muy Alta",AT106="Catastrófico")),"Extremo","")))),"")</f>
        <v/>
      </c>
      <c r="AW106" s="505"/>
      <c r="AX106" s="508"/>
      <c r="AY106" s="508"/>
      <c r="AZ106" s="511"/>
      <c r="BA106" s="511"/>
    </row>
    <row r="107" spans="1:53" ht="15" hidden="1" customHeight="1" x14ac:dyDescent="0.3">
      <c r="A107" s="650"/>
      <c r="B107" s="651"/>
      <c r="C107" s="652"/>
      <c r="D107" s="524"/>
      <c r="E107" s="527"/>
      <c r="F107" s="530"/>
      <c r="G107" s="509"/>
      <c r="H107" s="506"/>
      <c r="I107" s="533"/>
      <c r="J107" s="536"/>
      <c r="K107" s="539"/>
      <c r="L107" s="509"/>
      <c r="M107" s="509"/>
      <c r="N107" s="515"/>
      <c r="O107" s="518"/>
      <c r="P107" s="506"/>
      <c r="Q107" s="521"/>
      <c r="R107" s="506"/>
      <c r="S107" s="521"/>
      <c r="T107" s="506"/>
      <c r="U107" s="521"/>
      <c r="V107" s="542"/>
      <c r="W107" s="521"/>
      <c r="X107" s="521"/>
      <c r="Y107" s="503"/>
      <c r="Z107" s="145">
        <v>2</v>
      </c>
      <c r="AA107" s="143"/>
      <c r="AB107" s="166"/>
      <c r="AC107" s="143"/>
      <c r="AD107" s="148" t="str">
        <f t="shared" si="8"/>
        <v/>
      </c>
      <c r="AE107" s="166"/>
      <c r="AF107" s="150" t="str">
        <f t="shared" si="9"/>
        <v/>
      </c>
      <c r="AG107" s="166"/>
      <c r="AH107" s="144" t="str">
        <f t="shared" si="10"/>
        <v/>
      </c>
      <c r="AI107" s="151" t="str">
        <f t="shared" si="11"/>
        <v/>
      </c>
      <c r="AJ107" s="152" t="str">
        <f>IFERROR(IF(AND(AD106="Probabilidad",AD107="Probabilidad"),(AJ106-(+AJ106*AI107)),IF(AD107="Probabilidad",(Q106-(+Q106*AI107)),IF(AD107="Impacto",AJ106,""))),"")</f>
        <v/>
      </c>
      <c r="AK107" s="152" t="str">
        <f>IFERROR(IF(AND(AD106="Impacto",AD107="Impacto"),(AK106-(+AK106*AI107)),IF(AD107="Impacto",(W106-(W106*AI107)),IF(AD107="Probabilidad",AK106,""))),"")</f>
        <v/>
      </c>
      <c r="AL107" s="167"/>
      <c r="AM107" s="167"/>
      <c r="AN107" s="167"/>
      <c r="AO107" s="545"/>
      <c r="AP107" s="545"/>
      <c r="AQ107" s="503"/>
      <c r="AR107" s="545"/>
      <c r="AS107" s="545"/>
      <c r="AT107" s="503"/>
      <c r="AU107" s="503"/>
      <c r="AV107" s="503"/>
      <c r="AW107" s="506"/>
      <c r="AX107" s="509"/>
      <c r="AY107" s="509"/>
      <c r="AZ107" s="512"/>
      <c r="BA107" s="512"/>
    </row>
    <row r="108" spans="1:53" ht="15" hidden="1" customHeight="1" x14ac:dyDescent="0.3">
      <c r="A108" s="650"/>
      <c r="B108" s="651"/>
      <c r="C108" s="652"/>
      <c r="D108" s="524"/>
      <c r="E108" s="527"/>
      <c r="F108" s="530"/>
      <c r="G108" s="509"/>
      <c r="H108" s="506"/>
      <c r="I108" s="533"/>
      <c r="J108" s="536"/>
      <c r="K108" s="539"/>
      <c r="L108" s="509"/>
      <c r="M108" s="509"/>
      <c r="N108" s="515"/>
      <c r="O108" s="518"/>
      <c r="P108" s="506"/>
      <c r="Q108" s="521"/>
      <c r="R108" s="506"/>
      <c r="S108" s="521"/>
      <c r="T108" s="506"/>
      <c r="U108" s="521"/>
      <c r="V108" s="542"/>
      <c r="W108" s="521"/>
      <c r="X108" s="521"/>
      <c r="Y108" s="503"/>
      <c r="Z108" s="145">
        <v>3</v>
      </c>
      <c r="AA108" s="143"/>
      <c r="AB108" s="166"/>
      <c r="AC108" s="143"/>
      <c r="AD108" s="148" t="str">
        <f t="shared" si="8"/>
        <v/>
      </c>
      <c r="AE108" s="166"/>
      <c r="AF108" s="150" t="str">
        <f t="shared" si="9"/>
        <v/>
      </c>
      <c r="AG108" s="166"/>
      <c r="AH108" s="144" t="str">
        <f t="shared" si="10"/>
        <v/>
      </c>
      <c r="AI108" s="151" t="str">
        <f t="shared" si="11"/>
        <v/>
      </c>
      <c r="AJ108" s="152" t="str">
        <f>IFERROR(IF(AND(AD107="Probabilidad",AD108="Probabilidad"),(AJ107-(+AJ107*AI108)),IF(AND(AD107="Impacto",AD108="Probabilidad"),(AJ106-(+AJ106*AI108)),IF(AD108="Impacto",AJ107,""))),"")</f>
        <v/>
      </c>
      <c r="AK108" s="152" t="str">
        <f>IFERROR(IF(AND(AD107="Impacto",AD108="Impacto"),(AK107-(+AK107*AI108)),IF(AND(AD107="Probabilidad",AD108="Impacto"),(AK106-(+AK106*AI108)),IF(AD108="Probabilidad",AK107,""))),"")</f>
        <v/>
      </c>
      <c r="AL108" s="167"/>
      <c r="AM108" s="167"/>
      <c r="AN108" s="167"/>
      <c r="AO108" s="545"/>
      <c r="AP108" s="545"/>
      <c r="AQ108" s="503"/>
      <c r="AR108" s="545"/>
      <c r="AS108" s="545"/>
      <c r="AT108" s="503"/>
      <c r="AU108" s="503"/>
      <c r="AV108" s="503"/>
      <c r="AW108" s="506"/>
      <c r="AX108" s="509"/>
      <c r="AY108" s="509"/>
      <c r="AZ108" s="512"/>
      <c r="BA108" s="512"/>
    </row>
    <row r="109" spans="1:53" ht="15" hidden="1" customHeight="1" x14ac:dyDescent="0.3">
      <c r="A109" s="650"/>
      <c r="B109" s="651"/>
      <c r="C109" s="652"/>
      <c r="D109" s="524"/>
      <c r="E109" s="527"/>
      <c r="F109" s="530"/>
      <c r="G109" s="509"/>
      <c r="H109" s="506"/>
      <c r="I109" s="533"/>
      <c r="J109" s="536"/>
      <c r="K109" s="539"/>
      <c r="L109" s="509"/>
      <c r="M109" s="509"/>
      <c r="N109" s="515"/>
      <c r="O109" s="518"/>
      <c r="P109" s="506"/>
      <c r="Q109" s="521"/>
      <c r="R109" s="506"/>
      <c r="S109" s="521"/>
      <c r="T109" s="506"/>
      <c r="U109" s="521"/>
      <c r="V109" s="542"/>
      <c r="W109" s="521"/>
      <c r="X109" s="521"/>
      <c r="Y109" s="503"/>
      <c r="Z109" s="145">
        <v>4</v>
      </c>
      <c r="AA109" s="143"/>
      <c r="AB109" s="166"/>
      <c r="AC109" s="143"/>
      <c r="AD109" s="148" t="str">
        <f t="shared" si="8"/>
        <v/>
      </c>
      <c r="AE109" s="166"/>
      <c r="AF109" s="150" t="str">
        <f t="shared" si="9"/>
        <v/>
      </c>
      <c r="AG109" s="166"/>
      <c r="AH109" s="144" t="str">
        <f t="shared" si="10"/>
        <v/>
      </c>
      <c r="AI109" s="151" t="str">
        <f t="shared" si="11"/>
        <v/>
      </c>
      <c r="AJ109" s="152" t="str">
        <f>IFERROR(IF(AND(AD108="Probabilidad",AD109="Probabilidad"),(AJ108-(+AJ108*AI109)),IF(AND(AD108="Impacto",AD109="Probabilidad"),(AJ107-(+AJ107*AI109)),IF(AD109="Impacto",AJ108,""))),"")</f>
        <v/>
      </c>
      <c r="AK109" s="152" t="str">
        <f>IFERROR(IF(AND(AD108="Impacto",AD109="Impacto"),(AK108-(+AK108*AI109)),IF(AND(AD108="Probabilidad",AD109="Impacto"),(AK107-(+AK107*AI109)),IF(AD109="Probabilidad",AK108,""))),"")</f>
        <v/>
      </c>
      <c r="AL109" s="167"/>
      <c r="AM109" s="167"/>
      <c r="AN109" s="167"/>
      <c r="AO109" s="545"/>
      <c r="AP109" s="545"/>
      <c r="AQ109" s="503"/>
      <c r="AR109" s="545"/>
      <c r="AS109" s="545"/>
      <c r="AT109" s="503"/>
      <c r="AU109" s="503"/>
      <c r="AV109" s="503"/>
      <c r="AW109" s="506"/>
      <c r="AX109" s="509"/>
      <c r="AY109" s="509"/>
      <c r="AZ109" s="512"/>
      <c r="BA109" s="512"/>
    </row>
    <row r="110" spans="1:53" ht="15" hidden="1" customHeight="1" x14ac:dyDescent="0.3">
      <c r="A110" s="650"/>
      <c r="B110" s="651"/>
      <c r="C110" s="652"/>
      <c r="D110" s="524"/>
      <c r="E110" s="527"/>
      <c r="F110" s="530"/>
      <c r="G110" s="509"/>
      <c r="H110" s="506"/>
      <c r="I110" s="533"/>
      <c r="J110" s="536"/>
      <c r="K110" s="539"/>
      <c r="L110" s="509"/>
      <c r="M110" s="509"/>
      <c r="N110" s="515"/>
      <c r="O110" s="518"/>
      <c r="P110" s="506"/>
      <c r="Q110" s="521"/>
      <c r="R110" s="506"/>
      <c r="S110" s="521"/>
      <c r="T110" s="506"/>
      <c r="U110" s="521"/>
      <c r="V110" s="542"/>
      <c r="W110" s="521"/>
      <c r="X110" s="521"/>
      <c r="Y110" s="503"/>
      <c r="Z110" s="145">
        <v>5</v>
      </c>
      <c r="AA110" s="143"/>
      <c r="AB110" s="166"/>
      <c r="AC110" s="143"/>
      <c r="AD110" s="148" t="str">
        <f t="shared" si="8"/>
        <v/>
      </c>
      <c r="AE110" s="166"/>
      <c r="AF110" s="150" t="str">
        <f t="shared" si="9"/>
        <v/>
      </c>
      <c r="AG110" s="166"/>
      <c r="AH110" s="144" t="str">
        <f t="shared" si="10"/>
        <v/>
      </c>
      <c r="AI110" s="151" t="str">
        <f t="shared" si="11"/>
        <v/>
      </c>
      <c r="AJ110" s="152" t="str">
        <f>IFERROR(IF(AND(AD109="Probabilidad",AD110="Probabilidad"),(AJ109-(+AJ109*AI110)),IF(AND(AD109="Impacto",AD110="Probabilidad"),(AJ108-(+AJ108*AI110)),IF(AD110="Impacto",AJ109,""))),"")</f>
        <v/>
      </c>
      <c r="AK110" s="152" t="str">
        <f>IFERROR(IF(AND(AD109="Impacto",AD110="Impacto"),(AK109-(+AK109*AI110)),IF(AND(AD109="Probabilidad",AD110="Impacto"),(AK108-(+AK108*AI110)),IF(AD110="Probabilidad",AK109,""))),"")</f>
        <v/>
      </c>
      <c r="AL110" s="167"/>
      <c r="AM110" s="167"/>
      <c r="AN110" s="167"/>
      <c r="AO110" s="545"/>
      <c r="AP110" s="545"/>
      <c r="AQ110" s="503"/>
      <c r="AR110" s="545"/>
      <c r="AS110" s="545"/>
      <c r="AT110" s="503"/>
      <c r="AU110" s="503"/>
      <c r="AV110" s="503"/>
      <c r="AW110" s="506"/>
      <c r="AX110" s="509"/>
      <c r="AY110" s="509"/>
      <c r="AZ110" s="512"/>
      <c r="BA110" s="512"/>
    </row>
    <row r="111" spans="1:53" ht="15.75" hidden="1" customHeight="1" thickBot="1" x14ac:dyDescent="0.35">
      <c r="A111" s="650"/>
      <c r="B111" s="651"/>
      <c r="C111" s="652"/>
      <c r="D111" s="525"/>
      <c r="E111" s="528"/>
      <c r="F111" s="531"/>
      <c r="G111" s="510"/>
      <c r="H111" s="507"/>
      <c r="I111" s="534"/>
      <c r="J111" s="537"/>
      <c r="K111" s="540"/>
      <c r="L111" s="510"/>
      <c r="M111" s="510"/>
      <c r="N111" s="516"/>
      <c r="O111" s="519"/>
      <c r="P111" s="507"/>
      <c r="Q111" s="522"/>
      <c r="R111" s="507"/>
      <c r="S111" s="522"/>
      <c r="T111" s="507"/>
      <c r="U111" s="522"/>
      <c r="V111" s="543"/>
      <c r="W111" s="522"/>
      <c r="X111" s="522"/>
      <c r="Y111" s="504"/>
      <c r="Z111" s="156">
        <v>6</v>
      </c>
      <c r="AA111" s="154"/>
      <c r="AB111" s="169"/>
      <c r="AC111" s="154"/>
      <c r="AD111" s="170" t="str">
        <f t="shared" si="8"/>
        <v/>
      </c>
      <c r="AE111" s="169"/>
      <c r="AF111" s="160" t="str">
        <f t="shared" si="9"/>
        <v/>
      </c>
      <c r="AG111" s="169"/>
      <c r="AH111" s="155" t="str">
        <f t="shared" si="10"/>
        <v/>
      </c>
      <c r="AI111" s="161" t="str">
        <f t="shared" si="11"/>
        <v/>
      </c>
      <c r="AJ111" s="203" t="str">
        <f>IFERROR(IF(AND(AD110="Probabilidad",AD111="Probabilidad"),(AJ110-(+AJ110*AI111)),IF(AND(AD110="Impacto",AD111="Probabilidad"),(AJ109-(+AJ109*AI111)),IF(AD111="Impacto",AJ110,""))),"")</f>
        <v/>
      </c>
      <c r="AK111" s="203" t="str">
        <f>IFERROR(IF(AND(AD110="Impacto",AD111="Impacto"),(AK110-(+AK110*AI111)),IF(AND(AD110="Probabilidad",AD111="Impacto"),(AK109-(+AK109*AI111)),IF(AD111="Probabilidad",AK110,""))),"")</f>
        <v/>
      </c>
      <c r="AL111" s="171"/>
      <c r="AM111" s="171"/>
      <c r="AN111" s="171"/>
      <c r="AO111" s="546"/>
      <c r="AP111" s="546"/>
      <c r="AQ111" s="504"/>
      <c r="AR111" s="546"/>
      <c r="AS111" s="546"/>
      <c r="AT111" s="504"/>
      <c r="AU111" s="504"/>
      <c r="AV111" s="504"/>
      <c r="AW111" s="507"/>
      <c r="AX111" s="510"/>
      <c r="AY111" s="510"/>
      <c r="AZ111" s="513"/>
      <c r="BA111" s="513"/>
    </row>
    <row r="112" spans="1:53" ht="15" hidden="1" customHeight="1" x14ac:dyDescent="0.3">
      <c r="A112" s="650"/>
      <c r="B112" s="651"/>
      <c r="C112" s="652"/>
      <c r="D112" s="523"/>
      <c r="E112" s="526"/>
      <c r="F112" s="529"/>
      <c r="G112" s="508"/>
      <c r="H112" s="505"/>
      <c r="I112" s="532" t="str">
        <f>IF(D112="","",IF(D112="RG",'Identificación RG-RF-RLA-FT'!B310,IF(H112="","",(CONCATENATE(H112," ",#REF!," ",G112," ",#REF!," ",M112," ",#REF!," ",L112)))))</f>
        <v/>
      </c>
      <c r="J112" s="535"/>
      <c r="K112" s="538" t="str">
        <f>CONCATENATE(" *",'Identificación RG-RF-RLA-FT'!C305," *",'Identificación RG-RF-RLA-FT'!E305," *",'Identificación RG-RF-RLA-FT'!G305)</f>
        <v xml:space="preserve"> * * *</v>
      </c>
      <c r="L112" s="508"/>
      <c r="M112" s="508"/>
      <c r="N112" s="514"/>
      <c r="O112" s="517"/>
      <c r="P112" s="505"/>
      <c r="Q112" s="520" t="str">
        <f>IF(P112="Muy Alta",100%,IF(P112="Alta",80%,IF(P112="Media",60%,IF(P112="Baja",40%,IF(P112="Muy Baja",20%,"")))))</f>
        <v/>
      </c>
      <c r="R112" s="505"/>
      <c r="S112" s="520" t="str">
        <f>IF(R112="Catastrófico",100%,IF(R112="Mayor",80%,IF(R112="Moderado",60%,IF(R112="Menor",40%,IF(R112="Leve",20%,"")))))</f>
        <v/>
      </c>
      <c r="T112" s="505"/>
      <c r="U112" s="520" t="str">
        <f>IF(T112="Catastrófico",100%,IF(T112="Mayor",80%,IF(T112="Moderado",60%,IF(T112="Menor",40%,IF(T112="Leve",20%,"")))))</f>
        <v/>
      </c>
      <c r="V112" s="541" t="str">
        <f>IF(W112=100%,"Catastrófico",IF(W112=80%,"Mayor",IF(W112=60%,"Moderado",IF(W112=40%,"Menor",IF(W112=20%,"Leve","")))))</f>
        <v/>
      </c>
      <c r="W112" s="520" t="str">
        <f>IF(AND(S112="",U112=""),"",MAX(S112,U112))</f>
        <v/>
      </c>
      <c r="X112" s="520" t="str">
        <f>CONCATENATE(P112,V112)</f>
        <v/>
      </c>
      <c r="Y112" s="502" t="str">
        <f>IF(X112="Muy AltaLeve","Alto",IF(X112="Muy AltaMenor","Alto",IF(X112="Muy AltaModerado","Alto",IF(X112="Muy AltaMayor","Alto",IF(X112="Muy AltaCatastrófico","Extremo",IF(X112="AltaLeve","Moderado",IF(X112="AltaMenor","Moderado",IF(X112="AltaModerado","Alto",IF(X112="AltaMayor","Alto",IF(X112="AltaCatastrófico","Extremo",IF(X112="MediaLeve","Moderado",IF(X112="MediaMenor","Moderado",IF(X112="MediaModerado","Moderado",IF(X112="MediaMayor","Alto",IF(X112="MediaCatastrófico","Extremo",IF(X112="BajaLeve","Bajo",IF(X112="BajaMenor","Moderado",IF(X112="BajaModerado","Moderado",IF(X112="BajaMayor","Alto",IF(X112="BajaCatastrófico","Extremo",IF(X112="Muy BajaLeve","Bajo",IF(X112="Muy BajaMenor","Bajo",IF(X112="Muy BajaModerado","Moderado",IF(X112="Muy BajaMayor","Alto",IF(X112="Muy BajaCatastrófico","Extremo","")))))))))))))))))))))))))</f>
        <v/>
      </c>
      <c r="Z112" s="135">
        <v>1</v>
      </c>
      <c r="AA112" s="133"/>
      <c r="AB112" s="136"/>
      <c r="AC112" s="133"/>
      <c r="AD112" s="137" t="str">
        <f t="shared" si="8"/>
        <v/>
      </c>
      <c r="AE112" s="136"/>
      <c r="AF112" s="134" t="str">
        <f t="shared" si="9"/>
        <v/>
      </c>
      <c r="AG112" s="136"/>
      <c r="AH112" s="134" t="str">
        <f t="shared" si="10"/>
        <v/>
      </c>
      <c r="AI112" s="138" t="str">
        <f t="shared" si="11"/>
        <v/>
      </c>
      <c r="AJ112" s="139" t="str">
        <f>IFERROR(IF(AD112="Probabilidad",(Q112-(+Q112*AI112)),IF(AD112="Impacto",Q112,"")),"")</f>
        <v/>
      </c>
      <c r="AK112" s="139" t="str">
        <f>IFERROR(IF(AD112="Impacto",(W112-(+W112*AI112)),IF(AD112="Probabilidad",W112,"")),"")</f>
        <v/>
      </c>
      <c r="AL112" s="140"/>
      <c r="AM112" s="140"/>
      <c r="AN112" s="140"/>
      <c r="AO112" s="544" t="str">
        <f>Q112</f>
        <v/>
      </c>
      <c r="AP112" s="544" t="str">
        <f>IF(AJ112="","",MIN(AJ112:AJ117))</f>
        <v/>
      </c>
      <c r="AQ112" s="502" t="str">
        <f>IFERROR(IF(AP112="","",IF(AP112&lt;=0.2,"Muy Baja",IF(AP112&lt;=0.4,"Baja",IF(AP112&lt;=0.6,"Media",IF(AP112&lt;=0.8,"Alta","Muy Alta"))))),"")</f>
        <v/>
      </c>
      <c r="AR112" s="544" t="str">
        <f>W112</f>
        <v/>
      </c>
      <c r="AS112" s="544" t="str">
        <f>IF(AK112="","",MIN(AK112:AK117))</f>
        <v/>
      </c>
      <c r="AT112" s="502" t="str">
        <f>IFERROR(IF(AS112="","",IF(AS112&lt;=0.2,"Leve",IF(AS112&lt;=0.4,"Menor",IF(AS112&lt;=0.6,"Moderado",IF(AS112&lt;=0.8,"Mayor","Catastrófico"))))),"")</f>
        <v/>
      </c>
      <c r="AU112" s="502" t="str">
        <f>Y112</f>
        <v/>
      </c>
      <c r="AV112" s="502" t="str">
        <f>IFERROR(IF(OR(AND(AQ112="Muy Baja",AT112="Leve"),AND(AQ112="Muy Baja",AT112="Menor"),AND(AQ112="Baja",AT112="Leve")),"Bajo",IF(OR(AND(AQ112="Muy baja",AT112="Moderado"),AND(AQ112="Baja",AT112="Menor"),AND(AQ112="Baja",AT112="Moderado"),AND(AQ112="Media",AT112="Leve"),AND(AQ112="Media",AT112="Menor"),AND(AQ112="Media",AT112="Moderado"),AND(AQ112="Alta",AT112="Leve"),AND(AQ112="Alta",AT112="Menor")),"Moderado",IF(OR(AND(AQ112="Muy Baja",AT112="Mayor"),AND(AQ112="Baja",AT112="Mayor"),AND(AQ112="Media",AT112="Mayor"),AND(AQ112="Alta",AT112="Moderado"),AND(AQ112="Alta",AT112="Mayor"),AND(AQ112="Muy Alta",AT112="Leve"),AND(AQ112="Muy Alta",AT112="Menor"),AND(AQ112="Muy Alta",AT112="Moderado"),AND(AQ112="Muy Alta",AT112="Mayor")),"Alto",IF(OR(AND(AQ112="Muy Baja",AT112="Catastrófico"),AND(AQ112="Baja",AT112="Catastrófico"),AND(AQ112="Media",AT112="Catastrófico"),AND(AQ112="Alta",AT112="Catastrófico"),AND(AQ112="Muy Alta",AT112="Catastrófico")),"Extremo","")))),"")</f>
        <v/>
      </c>
      <c r="AW112" s="505"/>
      <c r="AX112" s="508"/>
      <c r="AY112" s="508"/>
      <c r="AZ112" s="511"/>
      <c r="BA112" s="511"/>
    </row>
    <row r="113" spans="1:53" ht="15" hidden="1" customHeight="1" x14ac:dyDescent="0.3">
      <c r="A113" s="650"/>
      <c r="B113" s="651"/>
      <c r="C113" s="652"/>
      <c r="D113" s="524"/>
      <c r="E113" s="527"/>
      <c r="F113" s="530"/>
      <c r="G113" s="509"/>
      <c r="H113" s="506"/>
      <c r="I113" s="533"/>
      <c r="J113" s="536"/>
      <c r="K113" s="539"/>
      <c r="L113" s="509"/>
      <c r="M113" s="509"/>
      <c r="N113" s="515"/>
      <c r="O113" s="518"/>
      <c r="P113" s="506"/>
      <c r="Q113" s="521"/>
      <c r="R113" s="506"/>
      <c r="S113" s="521"/>
      <c r="T113" s="506"/>
      <c r="U113" s="521"/>
      <c r="V113" s="542"/>
      <c r="W113" s="521"/>
      <c r="X113" s="521"/>
      <c r="Y113" s="503"/>
      <c r="Z113" s="145">
        <v>2</v>
      </c>
      <c r="AA113" s="143"/>
      <c r="AB113" s="166"/>
      <c r="AC113" s="143"/>
      <c r="AD113" s="148" t="str">
        <f t="shared" si="8"/>
        <v/>
      </c>
      <c r="AE113" s="166"/>
      <c r="AF113" s="150" t="str">
        <f t="shared" si="9"/>
        <v/>
      </c>
      <c r="AG113" s="166"/>
      <c r="AH113" s="144" t="str">
        <f t="shared" si="10"/>
        <v/>
      </c>
      <c r="AI113" s="151" t="str">
        <f t="shared" si="11"/>
        <v/>
      </c>
      <c r="AJ113" s="152" t="str">
        <f>IFERROR(IF(AND(AD112="Probabilidad",AD113="Probabilidad"),(AJ112-(+AJ112*AI113)),IF(AD113="Probabilidad",(Q112-(+Q112*AI113)),IF(AD113="Impacto",AJ112,""))),"")</f>
        <v/>
      </c>
      <c r="AK113" s="152" t="str">
        <f>IFERROR(IF(AND(AD112="Impacto",AD113="Impacto"),(AK112-(+AK112*AI113)),IF(AD113="Impacto",(W112-(W112*AI113)),IF(AD113="Probabilidad",AK112,""))),"")</f>
        <v/>
      </c>
      <c r="AL113" s="167"/>
      <c r="AM113" s="167"/>
      <c r="AN113" s="167"/>
      <c r="AO113" s="545"/>
      <c r="AP113" s="545"/>
      <c r="AQ113" s="503"/>
      <c r="AR113" s="545"/>
      <c r="AS113" s="545"/>
      <c r="AT113" s="503"/>
      <c r="AU113" s="503"/>
      <c r="AV113" s="503"/>
      <c r="AW113" s="506"/>
      <c r="AX113" s="509"/>
      <c r="AY113" s="509"/>
      <c r="AZ113" s="512"/>
      <c r="BA113" s="512"/>
    </row>
    <row r="114" spans="1:53" ht="15" hidden="1" customHeight="1" x14ac:dyDescent="0.3">
      <c r="A114" s="650"/>
      <c r="B114" s="651"/>
      <c r="C114" s="652"/>
      <c r="D114" s="524"/>
      <c r="E114" s="527"/>
      <c r="F114" s="530"/>
      <c r="G114" s="509"/>
      <c r="H114" s="506"/>
      <c r="I114" s="533"/>
      <c r="J114" s="536"/>
      <c r="K114" s="539"/>
      <c r="L114" s="509"/>
      <c r="M114" s="509"/>
      <c r="N114" s="515"/>
      <c r="O114" s="518"/>
      <c r="P114" s="506"/>
      <c r="Q114" s="521"/>
      <c r="R114" s="506"/>
      <c r="S114" s="521"/>
      <c r="T114" s="506"/>
      <c r="U114" s="521"/>
      <c r="V114" s="542"/>
      <c r="W114" s="521"/>
      <c r="X114" s="521"/>
      <c r="Y114" s="503"/>
      <c r="Z114" s="145">
        <v>3</v>
      </c>
      <c r="AA114" s="143"/>
      <c r="AB114" s="166"/>
      <c r="AC114" s="143"/>
      <c r="AD114" s="148" t="str">
        <f t="shared" si="8"/>
        <v/>
      </c>
      <c r="AE114" s="166"/>
      <c r="AF114" s="150" t="str">
        <f t="shared" si="9"/>
        <v/>
      </c>
      <c r="AG114" s="166"/>
      <c r="AH114" s="144" t="str">
        <f t="shared" si="10"/>
        <v/>
      </c>
      <c r="AI114" s="151" t="str">
        <f t="shared" si="11"/>
        <v/>
      </c>
      <c r="AJ114" s="152" t="str">
        <f>IFERROR(IF(AND(AD113="Probabilidad",AD114="Probabilidad"),(AJ113-(+AJ113*AI114)),IF(AND(AD113="Impacto",AD114="Probabilidad"),(AJ112-(+AJ112*AI114)),IF(AD114="Impacto",AJ113,""))),"")</f>
        <v/>
      </c>
      <c r="AK114" s="152" t="str">
        <f>IFERROR(IF(AND(AD113="Impacto",AD114="Impacto"),(AK113-(+AK113*AI114)),IF(AND(AD113="Probabilidad",AD114="Impacto"),(AK112-(+AK112*AI114)),IF(AD114="Probabilidad",AK113,""))),"")</f>
        <v/>
      </c>
      <c r="AL114" s="167"/>
      <c r="AM114" s="167"/>
      <c r="AN114" s="167"/>
      <c r="AO114" s="545"/>
      <c r="AP114" s="545"/>
      <c r="AQ114" s="503"/>
      <c r="AR114" s="545"/>
      <c r="AS114" s="545"/>
      <c r="AT114" s="503"/>
      <c r="AU114" s="503"/>
      <c r="AV114" s="503"/>
      <c r="AW114" s="506"/>
      <c r="AX114" s="509"/>
      <c r="AY114" s="509"/>
      <c r="AZ114" s="512"/>
      <c r="BA114" s="512"/>
    </row>
    <row r="115" spans="1:53" ht="15" hidden="1" customHeight="1" x14ac:dyDescent="0.3">
      <c r="A115" s="650"/>
      <c r="B115" s="651"/>
      <c r="C115" s="652"/>
      <c r="D115" s="524"/>
      <c r="E115" s="527"/>
      <c r="F115" s="530"/>
      <c r="G115" s="509"/>
      <c r="H115" s="506"/>
      <c r="I115" s="533"/>
      <c r="J115" s="536"/>
      <c r="K115" s="539"/>
      <c r="L115" s="509"/>
      <c r="M115" s="509"/>
      <c r="N115" s="515"/>
      <c r="O115" s="518"/>
      <c r="P115" s="506"/>
      <c r="Q115" s="521"/>
      <c r="R115" s="506"/>
      <c r="S115" s="521"/>
      <c r="T115" s="506"/>
      <c r="U115" s="521"/>
      <c r="V115" s="542"/>
      <c r="W115" s="521"/>
      <c r="X115" s="521"/>
      <c r="Y115" s="503"/>
      <c r="Z115" s="145">
        <v>4</v>
      </c>
      <c r="AA115" s="143"/>
      <c r="AB115" s="166"/>
      <c r="AC115" s="143"/>
      <c r="AD115" s="148" t="str">
        <f t="shared" si="8"/>
        <v/>
      </c>
      <c r="AE115" s="166"/>
      <c r="AF115" s="150" t="str">
        <f t="shared" si="9"/>
        <v/>
      </c>
      <c r="AG115" s="166"/>
      <c r="AH115" s="144" t="str">
        <f t="shared" si="10"/>
        <v/>
      </c>
      <c r="AI115" s="151" t="str">
        <f t="shared" si="11"/>
        <v/>
      </c>
      <c r="AJ115" s="152" t="str">
        <f>IFERROR(IF(AND(AD114="Probabilidad",AD115="Probabilidad"),(AJ114-(+AJ114*AI115)),IF(AND(AD114="Impacto",AD115="Probabilidad"),(AJ113-(+AJ113*AI115)),IF(AD115="Impacto",AJ114,""))),"")</f>
        <v/>
      </c>
      <c r="AK115" s="152" t="str">
        <f>IFERROR(IF(AND(AD114="Impacto",AD115="Impacto"),(AK114-(+AK114*AI115)),IF(AND(AD114="Probabilidad",AD115="Impacto"),(AK113-(+AK113*AI115)),IF(AD115="Probabilidad",AK114,""))),"")</f>
        <v/>
      </c>
      <c r="AL115" s="167"/>
      <c r="AM115" s="167"/>
      <c r="AN115" s="167"/>
      <c r="AO115" s="545"/>
      <c r="AP115" s="545"/>
      <c r="AQ115" s="503"/>
      <c r="AR115" s="545"/>
      <c r="AS115" s="545"/>
      <c r="AT115" s="503"/>
      <c r="AU115" s="503"/>
      <c r="AV115" s="503"/>
      <c r="AW115" s="506"/>
      <c r="AX115" s="509"/>
      <c r="AY115" s="509"/>
      <c r="AZ115" s="512"/>
      <c r="BA115" s="512"/>
    </row>
    <row r="116" spans="1:53" ht="15" hidden="1" customHeight="1" x14ac:dyDescent="0.3">
      <c r="A116" s="650"/>
      <c r="B116" s="651"/>
      <c r="C116" s="652"/>
      <c r="D116" s="524"/>
      <c r="E116" s="527"/>
      <c r="F116" s="530"/>
      <c r="G116" s="509"/>
      <c r="H116" s="506"/>
      <c r="I116" s="533"/>
      <c r="J116" s="536"/>
      <c r="K116" s="539"/>
      <c r="L116" s="509"/>
      <c r="M116" s="509"/>
      <c r="N116" s="515"/>
      <c r="O116" s="518"/>
      <c r="P116" s="506"/>
      <c r="Q116" s="521"/>
      <c r="R116" s="506"/>
      <c r="S116" s="521"/>
      <c r="T116" s="506"/>
      <c r="U116" s="521"/>
      <c r="V116" s="542"/>
      <c r="W116" s="521"/>
      <c r="X116" s="521"/>
      <c r="Y116" s="503"/>
      <c r="Z116" s="145">
        <v>5</v>
      </c>
      <c r="AA116" s="143"/>
      <c r="AB116" s="166"/>
      <c r="AC116" s="143"/>
      <c r="AD116" s="148" t="str">
        <f t="shared" si="8"/>
        <v/>
      </c>
      <c r="AE116" s="166"/>
      <c r="AF116" s="150" t="str">
        <f t="shared" si="9"/>
        <v/>
      </c>
      <c r="AG116" s="166"/>
      <c r="AH116" s="144" t="str">
        <f t="shared" si="10"/>
        <v/>
      </c>
      <c r="AI116" s="151" t="str">
        <f t="shared" si="11"/>
        <v/>
      </c>
      <c r="AJ116" s="152" t="str">
        <f>IFERROR(IF(AND(AD115="Probabilidad",AD116="Probabilidad"),(AJ115-(+AJ115*AI116)),IF(AND(AD115="Impacto",AD116="Probabilidad"),(AJ114-(+AJ114*AI116)),IF(AD116="Impacto",AJ115,""))),"")</f>
        <v/>
      </c>
      <c r="AK116" s="152" t="str">
        <f>IFERROR(IF(AND(AD115="Impacto",AD116="Impacto"),(AK115-(+AK115*AI116)),IF(AND(AD115="Probabilidad",AD116="Impacto"),(AK114-(+AK114*AI116)),IF(AD116="Probabilidad",AK115,""))),"")</f>
        <v/>
      </c>
      <c r="AL116" s="167"/>
      <c r="AM116" s="167"/>
      <c r="AN116" s="167"/>
      <c r="AO116" s="545"/>
      <c r="AP116" s="545"/>
      <c r="AQ116" s="503"/>
      <c r="AR116" s="545"/>
      <c r="AS116" s="545"/>
      <c r="AT116" s="503"/>
      <c r="AU116" s="503"/>
      <c r="AV116" s="503"/>
      <c r="AW116" s="506"/>
      <c r="AX116" s="509"/>
      <c r="AY116" s="509"/>
      <c r="AZ116" s="512"/>
      <c r="BA116" s="512"/>
    </row>
    <row r="117" spans="1:53" ht="15.75" hidden="1" customHeight="1" thickBot="1" x14ac:dyDescent="0.35">
      <c r="A117" s="650"/>
      <c r="B117" s="651"/>
      <c r="C117" s="652"/>
      <c r="D117" s="525"/>
      <c r="E117" s="528"/>
      <c r="F117" s="531"/>
      <c r="G117" s="510"/>
      <c r="H117" s="507"/>
      <c r="I117" s="534"/>
      <c r="J117" s="537"/>
      <c r="K117" s="540"/>
      <c r="L117" s="510"/>
      <c r="M117" s="510"/>
      <c r="N117" s="516"/>
      <c r="O117" s="519"/>
      <c r="P117" s="507"/>
      <c r="Q117" s="522"/>
      <c r="R117" s="507"/>
      <c r="S117" s="522"/>
      <c r="T117" s="507"/>
      <c r="U117" s="522"/>
      <c r="V117" s="543"/>
      <c r="W117" s="522"/>
      <c r="X117" s="522"/>
      <c r="Y117" s="504"/>
      <c r="Z117" s="156">
        <v>6</v>
      </c>
      <c r="AA117" s="154"/>
      <c r="AB117" s="169"/>
      <c r="AC117" s="154"/>
      <c r="AD117" s="170" t="str">
        <f t="shared" si="8"/>
        <v/>
      </c>
      <c r="AE117" s="169"/>
      <c r="AF117" s="160" t="str">
        <f t="shared" si="9"/>
        <v/>
      </c>
      <c r="AG117" s="169"/>
      <c r="AH117" s="155" t="str">
        <f t="shared" si="10"/>
        <v/>
      </c>
      <c r="AI117" s="161" t="str">
        <f t="shared" si="11"/>
        <v/>
      </c>
      <c r="AJ117" s="203" t="str">
        <f>IFERROR(IF(AND(AD116="Probabilidad",AD117="Probabilidad"),(AJ116-(+AJ116*AI117)),IF(AND(AD116="Impacto",AD117="Probabilidad"),(AJ115-(+AJ115*AI117)),IF(AD117="Impacto",AJ116,""))),"")</f>
        <v/>
      </c>
      <c r="AK117" s="203" t="str">
        <f>IFERROR(IF(AND(AD116="Impacto",AD117="Impacto"),(AK116-(+AK116*AI117)),IF(AND(AD116="Probabilidad",AD117="Impacto"),(AK115-(+AK115*AI117)),IF(AD117="Probabilidad",AK116,""))),"")</f>
        <v/>
      </c>
      <c r="AL117" s="171"/>
      <c r="AM117" s="171"/>
      <c r="AN117" s="171"/>
      <c r="AO117" s="546"/>
      <c r="AP117" s="546"/>
      <c r="AQ117" s="504"/>
      <c r="AR117" s="546"/>
      <c r="AS117" s="546"/>
      <c r="AT117" s="504"/>
      <c r="AU117" s="504"/>
      <c r="AV117" s="504"/>
      <c r="AW117" s="507"/>
      <c r="AX117" s="510"/>
      <c r="AY117" s="510"/>
      <c r="AZ117" s="513"/>
      <c r="BA117" s="513"/>
    </row>
    <row r="118" spans="1:53" ht="15" hidden="1" customHeight="1" x14ac:dyDescent="0.3">
      <c r="A118" s="650"/>
      <c r="B118" s="651"/>
      <c r="C118" s="652"/>
      <c r="D118" s="523"/>
      <c r="E118" s="526"/>
      <c r="F118" s="529"/>
      <c r="G118" s="508"/>
      <c r="H118" s="505"/>
      <c r="I118" s="532" t="str">
        <f>IF(D118="","",IF(D118="RG",'Identificación RG-RF-RLA-FT'!B327,IF(H118="","",(CONCATENATE(H118," ",#REF!," ",G118," ",#REF!," ",M118," ",#REF!," ",L118)))))</f>
        <v/>
      </c>
      <c r="J118" s="535"/>
      <c r="K118" s="538" t="str">
        <f>CONCATENATE(" *",'Identificación RG-RF-RLA-FT'!C322," *",'Identificación RG-RF-RLA-FT'!E322," *",'Identificación RG-RF-RLA-FT'!G322)</f>
        <v xml:space="preserve"> * * *</v>
      </c>
      <c r="L118" s="508"/>
      <c r="M118" s="508"/>
      <c r="N118" s="514"/>
      <c r="O118" s="517"/>
      <c r="P118" s="505"/>
      <c r="Q118" s="520" t="str">
        <f>IF(P118="Muy Alta",100%,IF(P118="Alta",80%,IF(P118="Media",60%,IF(P118="Baja",40%,IF(P118="Muy Baja",20%,"")))))</f>
        <v/>
      </c>
      <c r="R118" s="505"/>
      <c r="S118" s="520" t="str">
        <f>IF(R118="Catastrófico",100%,IF(R118="Mayor",80%,IF(R118="Moderado",60%,IF(R118="Menor",40%,IF(R118="Leve",20%,"")))))</f>
        <v/>
      </c>
      <c r="T118" s="505"/>
      <c r="U118" s="520" t="str">
        <f>IF(T118="Catastrófico",100%,IF(T118="Mayor",80%,IF(T118="Moderado",60%,IF(T118="Menor",40%,IF(T118="Leve",20%,"")))))</f>
        <v/>
      </c>
      <c r="V118" s="541" t="str">
        <f>IF(W118=100%,"Catastrófico",IF(W118=80%,"Mayor",IF(W118=60%,"Moderado",IF(W118=40%,"Menor",IF(W118=20%,"Leve","")))))</f>
        <v/>
      </c>
      <c r="W118" s="520" t="str">
        <f>IF(AND(S118="",U118=""),"",MAX(S118,U118))</f>
        <v/>
      </c>
      <c r="X118" s="520" t="str">
        <f>CONCATENATE(P118,V118)</f>
        <v/>
      </c>
      <c r="Y118" s="502" t="str">
        <f>IF(X118="Muy AltaLeve","Alto",IF(X118="Muy AltaMenor","Alto",IF(X118="Muy AltaModerado","Alto",IF(X118="Muy AltaMayor","Alto",IF(X118="Muy AltaCatastrófico","Extremo",IF(X118="AltaLeve","Moderado",IF(X118="AltaMenor","Moderado",IF(X118="AltaModerado","Alto",IF(X118="AltaMayor","Alto",IF(X118="AltaCatastrófico","Extremo",IF(X118="MediaLeve","Moderado",IF(X118="MediaMenor","Moderado",IF(X118="MediaModerado","Moderado",IF(X118="MediaMayor","Alto",IF(X118="MediaCatastrófico","Extremo",IF(X118="BajaLeve","Bajo",IF(X118="BajaMenor","Moderado",IF(X118="BajaModerado","Moderado",IF(X118="BajaMayor","Alto",IF(X118="BajaCatastrófico","Extremo",IF(X118="Muy BajaLeve","Bajo",IF(X118="Muy BajaMenor","Bajo",IF(X118="Muy BajaModerado","Moderado",IF(X118="Muy BajaMayor","Alto",IF(X118="Muy BajaCatastrófico","Extremo","")))))))))))))))))))))))))</f>
        <v/>
      </c>
      <c r="Z118" s="135">
        <v>1</v>
      </c>
      <c r="AA118" s="133"/>
      <c r="AB118" s="136"/>
      <c r="AC118" s="133"/>
      <c r="AD118" s="137" t="str">
        <f t="shared" si="8"/>
        <v/>
      </c>
      <c r="AE118" s="136"/>
      <c r="AF118" s="134" t="str">
        <f t="shared" si="9"/>
        <v/>
      </c>
      <c r="AG118" s="136"/>
      <c r="AH118" s="134" t="str">
        <f t="shared" si="10"/>
        <v/>
      </c>
      <c r="AI118" s="138" t="str">
        <f t="shared" si="11"/>
        <v/>
      </c>
      <c r="AJ118" s="139" t="str">
        <f>IFERROR(IF(AD118="Probabilidad",(Q118-(+Q118*AI118)),IF(AD118="Impacto",Q118,"")),"")</f>
        <v/>
      </c>
      <c r="AK118" s="139" t="str">
        <f>IFERROR(IF(AD118="Impacto",(W118-(+W118*AI118)),IF(AD118="Probabilidad",W118,"")),"")</f>
        <v/>
      </c>
      <c r="AL118" s="140"/>
      <c r="AM118" s="140"/>
      <c r="AN118" s="140"/>
      <c r="AO118" s="544" t="str">
        <f>Q118</f>
        <v/>
      </c>
      <c r="AP118" s="544" t="str">
        <f>IF(AJ118="","",MIN(AJ118:AJ123))</f>
        <v/>
      </c>
      <c r="AQ118" s="502" t="str">
        <f>IFERROR(IF(AP118="","",IF(AP118&lt;=0.2,"Muy Baja",IF(AP118&lt;=0.4,"Baja",IF(AP118&lt;=0.6,"Media",IF(AP118&lt;=0.8,"Alta","Muy Alta"))))),"")</f>
        <v/>
      </c>
      <c r="AR118" s="544" t="str">
        <f>W118</f>
        <v/>
      </c>
      <c r="AS118" s="544" t="str">
        <f>IF(AK118="","",MIN(AK118:AK123))</f>
        <v/>
      </c>
      <c r="AT118" s="502" t="str">
        <f>IFERROR(IF(AS118="","",IF(AS118&lt;=0.2,"Leve",IF(AS118&lt;=0.4,"Menor",IF(AS118&lt;=0.6,"Moderado",IF(AS118&lt;=0.8,"Mayor","Catastrófico"))))),"")</f>
        <v/>
      </c>
      <c r="AU118" s="502" t="str">
        <f>Y118</f>
        <v/>
      </c>
      <c r="AV118" s="502" t="str">
        <f>IFERROR(IF(OR(AND(AQ118="Muy Baja",AT118="Leve"),AND(AQ118="Muy Baja",AT118="Menor"),AND(AQ118="Baja",AT118="Leve")),"Bajo",IF(OR(AND(AQ118="Muy baja",AT118="Moderado"),AND(AQ118="Baja",AT118="Menor"),AND(AQ118="Baja",AT118="Moderado"),AND(AQ118="Media",AT118="Leve"),AND(AQ118="Media",AT118="Menor"),AND(AQ118="Media",AT118="Moderado"),AND(AQ118="Alta",AT118="Leve"),AND(AQ118="Alta",AT118="Menor")),"Moderado",IF(OR(AND(AQ118="Muy Baja",AT118="Mayor"),AND(AQ118="Baja",AT118="Mayor"),AND(AQ118="Media",AT118="Mayor"),AND(AQ118="Alta",AT118="Moderado"),AND(AQ118="Alta",AT118="Mayor"),AND(AQ118="Muy Alta",AT118="Leve"),AND(AQ118="Muy Alta",AT118="Menor"),AND(AQ118="Muy Alta",AT118="Moderado"),AND(AQ118="Muy Alta",AT118="Mayor")),"Alto",IF(OR(AND(AQ118="Muy Baja",AT118="Catastrófico"),AND(AQ118="Baja",AT118="Catastrófico"),AND(AQ118="Media",AT118="Catastrófico"),AND(AQ118="Alta",AT118="Catastrófico"),AND(AQ118="Muy Alta",AT118="Catastrófico")),"Extremo","")))),"")</f>
        <v/>
      </c>
      <c r="AW118" s="505"/>
      <c r="AX118" s="508"/>
      <c r="AY118" s="508"/>
      <c r="AZ118" s="511"/>
      <c r="BA118" s="511"/>
    </row>
    <row r="119" spans="1:53" ht="15" hidden="1" customHeight="1" x14ac:dyDescent="0.3">
      <c r="A119" s="650"/>
      <c r="B119" s="651"/>
      <c r="C119" s="652"/>
      <c r="D119" s="524"/>
      <c r="E119" s="527"/>
      <c r="F119" s="530"/>
      <c r="G119" s="509"/>
      <c r="H119" s="506"/>
      <c r="I119" s="533"/>
      <c r="J119" s="536"/>
      <c r="K119" s="539"/>
      <c r="L119" s="509"/>
      <c r="M119" s="509"/>
      <c r="N119" s="515"/>
      <c r="O119" s="518"/>
      <c r="P119" s="506"/>
      <c r="Q119" s="521"/>
      <c r="R119" s="506"/>
      <c r="S119" s="521"/>
      <c r="T119" s="506"/>
      <c r="U119" s="521"/>
      <c r="V119" s="542"/>
      <c r="W119" s="521"/>
      <c r="X119" s="521"/>
      <c r="Y119" s="503"/>
      <c r="Z119" s="145">
        <v>2</v>
      </c>
      <c r="AA119" s="143"/>
      <c r="AB119" s="166"/>
      <c r="AC119" s="143"/>
      <c r="AD119" s="148" t="str">
        <f t="shared" si="8"/>
        <v/>
      </c>
      <c r="AE119" s="166"/>
      <c r="AF119" s="150" t="str">
        <f t="shared" si="9"/>
        <v/>
      </c>
      <c r="AG119" s="166"/>
      <c r="AH119" s="144" t="str">
        <f t="shared" si="10"/>
        <v/>
      </c>
      <c r="AI119" s="151" t="str">
        <f t="shared" si="11"/>
        <v/>
      </c>
      <c r="AJ119" s="152" t="str">
        <f>IFERROR(IF(AND(AD118="Probabilidad",AD119="Probabilidad"),(AJ118-(+AJ118*AI119)),IF(AD119="Probabilidad",(Q118-(+Q118*AI119)),IF(AD119="Impacto",AJ118,""))),"")</f>
        <v/>
      </c>
      <c r="AK119" s="152" t="str">
        <f>IFERROR(IF(AND(AD118="Impacto",AD119="Impacto"),(AK118-(+AK118*AI119)),IF(AD119="Impacto",(W118-(W118*AI119)),IF(AD119="Probabilidad",AK118,""))),"")</f>
        <v/>
      </c>
      <c r="AL119" s="167"/>
      <c r="AM119" s="167"/>
      <c r="AN119" s="167"/>
      <c r="AO119" s="545"/>
      <c r="AP119" s="545"/>
      <c r="AQ119" s="503"/>
      <c r="AR119" s="545"/>
      <c r="AS119" s="545"/>
      <c r="AT119" s="503"/>
      <c r="AU119" s="503"/>
      <c r="AV119" s="503"/>
      <c r="AW119" s="506"/>
      <c r="AX119" s="509"/>
      <c r="AY119" s="509"/>
      <c r="AZ119" s="512"/>
      <c r="BA119" s="512"/>
    </row>
    <row r="120" spans="1:53" ht="15" hidden="1" customHeight="1" x14ac:dyDescent="0.3">
      <c r="A120" s="650"/>
      <c r="B120" s="651"/>
      <c r="C120" s="652"/>
      <c r="D120" s="524"/>
      <c r="E120" s="527"/>
      <c r="F120" s="530"/>
      <c r="G120" s="509"/>
      <c r="H120" s="506"/>
      <c r="I120" s="533"/>
      <c r="J120" s="536"/>
      <c r="K120" s="539"/>
      <c r="L120" s="509"/>
      <c r="M120" s="509"/>
      <c r="N120" s="515"/>
      <c r="O120" s="518"/>
      <c r="P120" s="506"/>
      <c r="Q120" s="521"/>
      <c r="R120" s="506"/>
      <c r="S120" s="521"/>
      <c r="T120" s="506"/>
      <c r="U120" s="521"/>
      <c r="V120" s="542"/>
      <c r="W120" s="521"/>
      <c r="X120" s="521"/>
      <c r="Y120" s="503"/>
      <c r="Z120" s="145">
        <v>3</v>
      </c>
      <c r="AA120" s="143"/>
      <c r="AB120" s="166"/>
      <c r="AC120" s="143"/>
      <c r="AD120" s="148" t="str">
        <f t="shared" si="8"/>
        <v/>
      </c>
      <c r="AE120" s="166"/>
      <c r="AF120" s="150" t="str">
        <f t="shared" si="9"/>
        <v/>
      </c>
      <c r="AG120" s="166"/>
      <c r="AH120" s="144" t="str">
        <f t="shared" si="10"/>
        <v/>
      </c>
      <c r="AI120" s="151" t="str">
        <f t="shared" si="11"/>
        <v/>
      </c>
      <c r="AJ120" s="152" t="str">
        <f>IFERROR(IF(AND(AD119="Probabilidad",AD120="Probabilidad"),(AJ119-(+AJ119*AI120)),IF(AND(AD119="Impacto",AD120="Probabilidad"),(AJ118-(+AJ118*AI120)),IF(AD120="Impacto",AJ119,""))),"")</f>
        <v/>
      </c>
      <c r="AK120" s="152" t="str">
        <f>IFERROR(IF(AND(AD119="Impacto",AD120="Impacto"),(AK119-(+AK119*AI120)),IF(AND(AD119="Probabilidad",AD120="Impacto"),(AK118-(+AK118*AI120)),IF(AD120="Probabilidad",AK119,""))),"")</f>
        <v/>
      </c>
      <c r="AL120" s="167"/>
      <c r="AM120" s="167"/>
      <c r="AN120" s="167"/>
      <c r="AO120" s="545"/>
      <c r="AP120" s="545"/>
      <c r="AQ120" s="503"/>
      <c r="AR120" s="545"/>
      <c r="AS120" s="545"/>
      <c r="AT120" s="503"/>
      <c r="AU120" s="503"/>
      <c r="AV120" s="503"/>
      <c r="AW120" s="506"/>
      <c r="AX120" s="509"/>
      <c r="AY120" s="509"/>
      <c r="AZ120" s="512"/>
      <c r="BA120" s="512"/>
    </row>
    <row r="121" spans="1:53" ht="15" hidden="1" customHeight="1" x14ac:dyDescent="0.3">
      <c r="A121" s="650"/>
      <c r="B121" s="651"/>
      <c r="C121" s="652"/>
      <c r="D121" s="524"/>
      <c r="E121" s="527"/>
      <c r="F121" s="530"/>
      <c r="G121" s="509"/>
      <c r="H121" s="506"/>
      <c r="I121" s="533"/>
      <c r="J121" s="536"/>
      <c r="K121" s="539"/>
      <c r="L121" s="509"/>
      <c r="M121" s="509"/>
      <c r="N121" s="515"/>
      <c r="O121" s="518"/>
      <c r="P121" s="506"/>
      <c r="Q121" s="521"/>
      <c r="R121" s="506"/>
      <c r="S121" s="521"/>
      <c r="T121" s="506"/>
      <c r="U121" s="521"/>
      <c r="V121" s="542"/>
      <c r="W121" s="521"/>
      <c r="X121" s="521"/>
      <c r="Y121" s="503"/>
      <c r="Z121" s="145">
        <v>4</v>
      </c>
      <c r="AA121" s="143"/>
      <c r="AB121" s="166"/>
      <c r="AC121" s="143"/>
      <c r="AD121" s="148" t="str">
        <f t="shared" si="8"/>
        <v/>
      </c>
      <c r="AE121" s="166"/>
      <c r="AF121" s="150" t="str">
        <f t="shared" si="9"/>
        <v/>
      </c>
      <c r="AG121" s="166"/>
      <c r="AH121" s="144" t="str">
        <f t="shared" si="10"/>
        <v/>
      </c>
      <c r="AI121" s="151" t="str">
        <f t="shared" si="11"/>
        <v/>
      </c>
      <c r="AJ121" s="152" t="str">
        <f>IFERROR(IF(AND(AD120="Probabilidad",AD121="Probabilidad"),(AJ120-(+AJ120*AI121)),IF(AND(AD120="Impacto",AD121="Probabilidad"),(AJ119-(+AJ119*AI121)),IF(AD121="Impacto",AJ120,""))),"")</f>
        <v/>
      </c>
      <c r="AK121" s="152" t="str">
        <f>IFERROR(IF(AND(AD120="Impacto",AD121="Impacto"),(AK120-(+AK120*AI121)),IF(AND(AD120="Probabilidad",AD121="Impacto"),(AK119-(+AK119*AI121)),IF(AD121="Probabilidad",AK120,""))),"")</f>
        <v/>
      </c>
      <c r="AL121" s="167"/>
      <c r="AM121" s="167"/>
      <c r="AN121" s="167"/>
      <c r="AO121" s="545"/>
      <c r="AP121" s="545"/>
      <c r="AQ121" s="503"/>
      <c r="AR121" s="545"/>
      <c r="AS121" s="545"/>
      <c r="AT121" s="503"/>
      <c r="AU121" s="503"/>
      <c r="AV121" s="503"/>
      <c r="AW121" s="506"/>
      <c r="AX121" s="509"/>
      <c r="AY121" s="509"/>
      <c r="AZ121" s="512"/>
      <c r="BA121" s="512"/>
    </row>
    <row r="122" spans="1:53" ht="15" hidden="1" customHeight="1" x14ac:dyDescent="0.3">
      <c r="A122" s="650"/>
      <c r="B122" s="651"/>
      <c r="C122" s="652"/>
      <c r="D122" s="524"/>
      <c r="E122" s="527"/>
      <c r="F122" s="530"/>
      <c r="G122" s="509"/>
      <c r="H122" s="506"/>
      <c r="I122" s="533"/>
      <c r="J122" s="536"/>
      <c r="K122" s="539"/>
      <c r="L122" s="509"/>
      <c r="M122" s="509"/>
      <c r="N122" s="515"/>
      <c r="O122" s="518"/>
      <c r="P122" s="506"/>
      <c r="Q122" s="521"/>
      <c r="R122" s="506"/>
      <c r="S122" s="521"/>
      <c r="T122" s="506"/>
      <c r="U122" s="521"/>
      <c r="V122" s="542"/>
      <c r="W122" s="521"/>
      <c r="X122" s="521"/>
      <c r="Y122" s="503"/>
      <c r="Z122" s="145">
        <v>5</v>
      </c>
      <c r="AA122" s="143"/>
      <c r="AB122" s="166"/>
      <c r="AC122" s="143"/>
      <c r="AD122" s="148" t="str">
        <f t="shared" si="8"/>
        <v/>
      </c>
      <c r="AE122" s="166"/>
      <c r="AF122" s="150" t="str">
        <f t="shared" si="9"/>
        <v/>
      </c>
      <c r="AG122" s="166"/>
      <c r="AH122" s="144" t="str">
        <f t="shared" si="10"/>
        <v/>
      </c>
      <c r="AI122" s="151" t="str">
        <f t="shared" si="11"/>
        <v/>
      </c>
      <c r="AJ122" s="152" t="str">
        <f>IFERROR(IF(AND(AD121="Probabilidad",AD122="Probabilidad"),(AJ121-(+AJ121*AI122)),IF(AND(AD121="Impacto",AD122="Probabilidad"),(AJ120-(+AJ120*AI122)),IF(AD122="Impacto",AJ121,""))),"")</f>
        <v/>
      </c>
      <c r="AK122" s="152" t="str">
        <f>IFERROR(IF(AND(AD121="Impacto",AD122="Impacto"),(AK121-(+AK121*AI122)),IF(AND(AD121="Probabilidad",AD122="Impacto"),(AK120-(+AK120*AI122)),IF(AD122="Probabilidad",AK121,""))),"")</f>
        <v/>
      </c>
      <c r="AL122" s="167"/>
      <c r="AM122" s="167"/>
      <c r="AN122" s="167"/>
      <c r="AO122" s="545"/>
      <c r="AP122" s="545"/>
      <c r="AQ122" s="503"/>
      <c r="AR122" s="545"/>
      <c r="AS122" s="545"/>
      <c r="AT122" s="503"/>
      <c r="AU122" s="503"/>
      <c r="AV122" s="503"/>
      <c r="AW122" s="506"/>
      <c r="AX122" s="509"/>
      <c r="AY122" s="509"/>
      <c r="AZ122" s="512"/>
      <c r="BA122" s="512"/>
    </row>
    <row r="123" spans="1:53" ht="15.75" hidden="1" customHeight="1" thickBot="1" x14ac:dyDescent="0.35">
      <c r="A123" s="650"/>
      <c r="B123" s="651"/>
      <c r="C123" s="652"/>
      <c r="D123" s="525"/>
      <c r="E123" s="528"/>
      <c r="F123" s="531"/>
      <c r="G123" s="510"/>
      <c r="H123" s="507"/>
      <c r="I123" s="534"/>
      <c r="J123" s="537"/>
      <c r="K123" s="540"/>
      <c r="L123" s="510"/>
      <c r="M123" s="510"/>
      <c r="N123" s="516"/>
      <c r="O123" s="519"/>
      <c r="P123" s="507"/>
      <c r="Q123" s="522"/>
      <c r="R123" s="507"/>
      <c r="S123" s="522"/>
      <c r="T123" s="507"/>
      <c r="U123" s="522"/>
      <c r="V123" s="543"/>
      <c r="W123" s="522"/>
      <c r="X123" s="522"/>
      <c r="Y123" s="504"/>
      <c r="Z123" s="156">
        <v>6</v>
      </c>
      <c r="AA123" s="154"/>
      <c r="AB123" s="169"/>
      <c r="AC123" s="154"/>
      <c r="AD123" s="170" t="str">
        <f t="shared" si="8"/>
        <v/>
      </c>
      <c r="AE123" s="169"/>
      <c r="AF123" s="160" t="str">
        <f t="shared" si="9"/>
        <v/>
      </c>
      <c r="AG123" s="169"/>
      <c r="AH123" s="155" t="str">
        <f t="shared" si="10"/>
        <v/>
      </c>
      <c r="AI123" s="161" t="str">
        <f t="shared" si="11"/>
        <v/>
      </c>
      <c r="AJ123" s="203" t="str">
        <f>IFERROR(IF(AND(AD122="Probabilidad",AD123="Probabilidad"),(AJ122-(+AJ122*AI123)),IF(AND(AD122="Impacto",AD123="Probabilidad"),(AJ121-(+AJ121*AI123)),IF(AD123="Impacto",AJ122,""))),"")</f>
        <v/>
      </c>
      <c r="AK123" s="203" t="str">
        <f>IFERROR(IF(AND(AD122="Impacto",AD123="Impacto"),(AK122-(+AK122*AI123)),IF(AND(AD122="Probabilidad",AD123="Impacto"),(AK121-(+AK121*AI123)),IF(AD123="Probabilidad",AK122,""))),"")</f>
        <v/>
      </c>
      <c r="AL123" s="171"/>
      <c r="AM123" s="171"/>
      <c r="AN123" s="171"/>
      <c r="AO123" s="546"/>
      <c r="AP123" s="546"/>
      <c r="AQ123" s="504"/>
      <c r="AR123" s="546"/>
      <c r="AS123" s="546"/>
      <c r="AT123" s="504"/>
      <c r="AU123" s="504"/>
      <c r="AV123" s="504"/>
      <c r="AW123" s="507"/>
      <c r="AX123" s="510"/>
      <c r="AY123" s="510"/>
      <c r="AZ123" s="513"/>
      <c r="BA123" s="513"/>
    </row>
    <row r="124" spans="1:53" ht="15" hidden="1" customHeight="1" x14ac:dyDescent="0.3">
      <c r="A124" s="650"/>
      <c r="B124" s="651"/>
      <c r="C124" s="652"/>
      <c r="D124" s="523"/>
      <c r="E124" s="526"/>
      <c r="F124" s="529"/>
      <c r="G124" s="508"/>
      <c r="H124" s="505"/>
      <c r="I124" s="532" t="str">
        <f>IF(D124="","",IF(D124="RG",'Identificación RG-RF-RLA-FT'!B344,IF(H124="","",(CONCATENATE(H124," ",#REF!," ",G124," ",#REF!," ",M124," ",#REF!," ",L124)))))</f>
        <v/>
      </c>
      <c r="J124" s="535"/>
      <c r="K124" s="538" t="str">
        <f>CONCATENATE(" *",'Identificación RG-RF-RLA-FT'!C339," *",'Identificación RG-RF-RLA-FT'!E339," *",'Identificación RG-RF-RLA-FT'!G339)</f>
        <v xml:space="preserve"> * * *</v>
      </c>
      <c r="L124" s="508"/>
      <c r="M124" s="508"/>
      <c r="N124" s="514"/>
      <c r="O124" s="517"/>
      <c r="P124" s="505"/>
      <c r="Q124" s="520" t="str">
        <f>IF(P124="Muy Alta",100%,IF(P124="Alta",80%,IF(P124="Media",60%,IF(P124="Baja",40%,IF(P124="Muy Baja",20%,"")))))</f>
        <v/>
      </c>
      <c r="R124" s="505"/>
      <c r="S124" s="520" t="str">
        <f>IF(R124="Catastrófico",100%,IF(R124="Mayor",80%,IF(R124="Moderado",60%,IF(R124="Menor",40%,IF(R124="Leve",20%,"")))))</f>
        <v/>
      </c>
      <c r="T124" s="505"/>
      <c r="U124" s="520" t="str">
        <f>IF(T124="Catastrófico",100%,IF(T124="Mayor",80%,IF(T124="Moderado",60%,IF(T124="Menor",40%,IF(T124="Leve",20%,"")))))</f>
        <v/>
      </c>
      <c r="V124" s="541" t="str">
        <f>IF(W124=100%,"Catastrófico",IF(W124=80%,"Mayor",IF(W124=60%,"Moderado",IF(W124=40%,"Menor",IF(W124=20%,"Leve","")))))</f>
        <v/>
      </c>
      <c r="W124" s="520" t="str">
        <f>IF(AND(S124="",U124=""),"",MAX(S124,U124))</f>
        <v/>
      </c>
      <c r="X124" s="520" t="str">
        <f>CONCATENATE(P124,V124)</f>
        <v/>
      </c>
      <c r="Y124" s="502" t="str">
        <f>IF(X124="Muy AltaLeve","Alto",IF(X124="Muy AltaMenor","Alto",IF(X124="Muy AltaModerado","Alto",IF(X124="Muy AltaMayor","Alto",IF(X124="Muy AltaCatastrófico","Extremo",IF(X124="AltaLeve","Moderado",IF(X124="AltaMenor","Moderado",IF(X124="AltaModerado","Alto",IF(X124="AltaMayor","Alto",IF(X124="AltaCatastrófico","Extremo",IF(X124="MediaLeve","Moderado",IF(X124="MediaMenor","Moderado",IF(X124="MediaModerado","Moderado",IF(X124="MediaMayor","Alto",IF(X124="MediaCatastrófico","Extremo",IF(X124="BajaLeve","Bajo",IF(X124="BajaMenor","Moderado",IF(X124="BajaModerado","Moderado",IF(X124="BajaMayor","Alto",IF(X124="BajaCatastrófico","Extremo",IF(X124="Muy BajaLeve","Bajo",IF(X124="Muy BajaMenor","Bajo",IF(X124="Muy BajaModerado","Moderado",IF(X124="Muy BajaMayor","Alto",IF(X124="Muy BajaCatastrófico","Extremo","")))))))))))))))))))))))))</f>
        <v/>
      </c>
      <c r="Z124" s="135">
        <v>1</v>
      </c>
      <c r="AA124" s="133"/>
      <c r="AB124" s="136"/>
      <c r="AC124" s="133"/>
      <c r="AD124" s="137" t="str">
        <f t="shared" si="8"/>
        <v/>
      </c>
      <c r="AE124" s="136"/>
      <c r="AF124" s="134" t="str">
        <f t="shared" si="9"/>
        <v/>
      </c>
      <c r="AG124" s="136"/>
      <c r="AH124" s="134" t="str">
        <f t="shared" si="10"/>
        <v/>
      </c>
      <c r="AI124" s="138" t="str">
        <f t="shared" si="11"/>
        <v/>
      </c>
      <c r="AJ124" s="139" t="str">
        <f>IFERROR(IF(AD124="Probabilidad",(Q124-(+Q124*AI124)),IF(AD124="Impacto",Q124,"")),"")</f>
        <v/>
      </c>
      <c r="AK124" s="139" t="str">
        <f>IFERROR(IF(AD124="Impacto",(W124-(+W124*AI124)),IF(AD124="Probabilidad",W124,"")),"")</f>
        <v/>
      </c>
      <c r="AL124" s="140"/>
      <c r="AM124" s="140"/>
      <c r="AN124" s="140"/>
      <c r="AO124" s="544" t="str">
        <f>Q124</f>
        <v/>
      </c>
      <c r="AP124" s="544" t="str">
        <f>IF(AJ124="","",MIN(AJ124:AJ129))</f>
        <v/>
      </c>
      <c r="AQ124" s="502" t="str">
        <f>IFERROR(IF(AP124="","",IF(AP124&lt;=0.2,"Muy Baja",IF(AP124&lt;=0.4,"Baja",IF(AP124&lt;=0.6,"Media",IF(AP124&lt;=0.8,"Alta","Muy Alta"))))),"")</f>
        <v/>
      </c>
      <c r="AR124" s="544" t="str">
        <f>W124</f>
        <v/>
      </c>
      <c r="AS124" s="544" t="str">
        <f>IF(AK124="","",MIN(AK124:AK129))</f>
        <v/>
      </c>
      <c r="AT124" s="502" t="str">
        <f>IFERROR(IF(AS124="","",IF(AS124&lt;=0.2,"Leve",IF(AS124&lt;=0.4,"Menor",IF(AS124&lt;=0.6,"Moderado",IF(AS124&lt;=0.8,"Mayor","Catastrófico"))))),"")</f>
        <v/>
      </c>
      <c r="AU124" s="502" t="str">
        <f>Y124</f>
        <v/>
      </c>
      <c r="AV124" s="502" t="str">
        <f>IFERROR(IF(OR(AND(AQ124="Muy Baja",AT124="Leve"),AND(AQ124="Muy Baja",AT124="Menor"),AND(AQ124="Baja",AT124="Leve")),"Bajo",IF(OR(AND(AQ124="Muy baja",AT124="Moderado"),AND(AQ124="Baja",AT124="Menor"),AND(AQ124="Baja",AT124="Moderado"),AND(AQ124="Media",AT124="Leve"),AND(AQ124="Media",AT124="Menor"),AND(AQ124="Media",AT124="Moderado"),AND(AQ124="Alta",AT124="Leve"),AND(AQ124="Alta",AT124="Menor")),"Moderado",IF(OR(AND(AQ124="Muy Baja",AT124="Mayor"),AND(AQ124="Baja",AT124="Mayor"),AND(AQ124="Media",AT124="Mayor"),AND(AQ124="Alta",AT124="Moderado"),AND(AQ124="Alta",AT124="Mayor"),AND(AQ124="Muy Alta",AT124="Leve"),AND(AQ124="Muy Alta",AT124="Menor"),AND(AQ124="Muy Alta",AT124="Moderado"),AND(AQ124="Muy Alta",AT124="Mayor")),"Alto",IF(OR(AND(AQ124="Muy Baja",AT124="Catastrófico"),AND(AQ124="Baja",AT124="Catastrófico"),AND(AQ124="Media",AT124="Catastrófico"),AND(AQ124="Alta",AT124="Catastrófico"),AND(AQ124="Muy Alta",AT124="Catastrófico")),"Extremo","")))),"")</f>
        <v/>
      </c>
      <c r="AW124" s="505"/>
      <c r="AX124" s="508"/>
      <c r="AY124" s="508"/>
      <c r="AZ124" s="511"/>
      <c r="BA124" s="511"/>
    </row>
    <row r="125" spans="1:53" ht="15" hidden="1" customHeight="1" x14ac:dyDescent="0.3">
      <c r="A125" s="650"/>
      <c r="B125" s="651"/>
      <c r="C125" s="652"/>
      <c r="D125" s="524"/>
      <c r="E125" s="527"/>
      <c r="F125" s="530"/>
      <c r="G125" s="509"/>
      <c r="H125" s="506"/>
      <c r="I125" s="533"/>
      <c r="J125" s="536"/>
      <c r="K125" s="539"/>
      <c r="L125" s="509"/>
      <c r="M125" s="509"/>
      <c r="N125" s="515"/>
      <c r="O125" s="518"/>
      <c r="P125" s="506"/>
      <c r="Q125" s="521"/>
      <c r="R125" s="506"/>
      <c r="S125" s="521"/>
      <c r="T125" s="506"/>
      <c r="U125" s="521"/>
      <c r="V125" s="542"/>
      <c r="W125" s="521"/>
      <c r="X125" s="521"/>
      <c r="Y125" s="503"/>
      <c r="Z125" s="145">
        <v>2</v>
      </c>
      <c r="AA125" s="143"/>
      <c r="AB125" s="166"/>
      <c r="AC125" s="143"/>
      <c r="AD125" s="148" t="str">
        <f t="shared" si="8"/>
        <v/>
      </c>
      <c r="AE125" s="166"/>
      <c r="AF125" s="150" t="str">
        <f t="shared" si="9"/>
        <v/>
      </c>
      <c r="AG125" s="166"/>
      <c r="AH125" s="144" t="str">
        <f t="shared" si="10"/>
        <v/>
      </c>
      <c r="AI125" s="151" t="str">
        <f t="shared" si="11"/>
        <v/>
      </c>
      <c r="AJ125" s="152" t="str">
        <f>IFERROR(IF(AND(AD124="Probabilidad",AD125="Probabilidad"),(AJ124-(+AJ124*AI125)),IF(AD125="Probabilidad",(Q124-(+Q124*AI125)),IF(AD125="Impacto",AJ124,""))),"")</f>
        <v/>
      </c>
      <c r="AK125" s="152" t="str">
        <f>IFERROR(IF(AND(AD124="Impacto",AD125="Impacto"),(AK124-(+AK124*AI125)),IF(AD125="Impacto",(W124-(W124*AI125)),IF(AD125="Probabilidad",AK124,""))),"")</f>
        <v/>
      </c>
      <c r="AL125" s="167"/>
      <c r="AM125" s="167"/>
      <c r="AN125" s="167"/>
      <c r="AO125" s="545"/>
      <c r="AP125" s="545"/>
      <c r="AQ125" s="503"/>
      <c r="AR125" s="545"/>
      <c r="AS125" s="545"/>
      <c r="AT125" s="503"/>
      <c r="AU125" s="503"/>
      <c r="AV125" s="503"/>
      <c r="AW125" s="506"/>
      <c r="AX125" s="509"/>
      <c r="AY125" s="509"/>
      <c r="AZ125" s="512"/>
      <c r="BA125" s="512"/>
    </row>
    <row r="126" spans="1:53" ht="15" hidden="1" customHeight="1" x14ac:dyDescent="0.3">
      <c r="A126" s="650"/>
      <c r="B126" s="651"/>
      <c r="C126" s="652"/>
      <c r="D126" s="524"/>
      <c r="E126" s="527"/>
      <c r="F126" s="530"/>
      <c r="G126" s="509"/>
      <c r="H126" s="506"/>
      <c r="I126" s="533"/>
      <c r="J126" s="536"/>
      <c r="K126" s="539"/>
      <c r="L126" s="509"/>
      <c r="M126" s="509"/>
      <c r="N126" s="515"/>
      <c r="O126" s="518"/>
      <c r="P126" s="506"/>
      <c r="Q126" s="521"/>
      <c r="R126" s="506"/>
      <c r="S126" s="521"/>
      <c r="T126" s="506"/>
      <c r="U126" s="521"/>
      <c r="V126" s="542"/>
      <c r="W126" s="521"/>
      <c r="X126" s="521"/>
      <c r="Y126" s="503"/>
      <c r="Z126" s="145">
        <v>3</v>
      </c>
      <c r="AA126" s="143"/>
      <c r="AB126" s="166"/>
      <c r="AC126" s="143"/>
      <c r="AD126" s="148" t="str">
        <f t="shared" si="8"/>
        <v/>
      </c>
      <c r="AE126" s="166"/>
      <c r="AF126" s="150" t="str">
        <f t="shared" si="9"/>
        <v/>
      </c>
      <c r="AG126" s="166"/>
      <c r="AH126" s="144" t="str">
        <f t="shared" si="10"/>
        <v/>
      </c>
      <c r="AI126" s="151" t="str">
        <f t="shared" si="11"/>
        <v/>
      </c>
      <c r="AJ126" s="152" t="str">
        <f>IFERROR(IF(AND(AD125="Probabilidad",AD126="Probabilidad"),(AJ125-(+AJ125*AI126)),IF(AND(AD125="Impacto",AD126="Probabilidad"),(AJ124-(+AJ124*AI126)),IF(AD126="Impacto",AJ125,""))),"")</f>
        <v/>
      </c>
      <c r="AK126" s="152" t="str">
        <f>IFERROR(IF(AND(AD125="Impacto",AD126="Impacto"),(AK125-(+AK125*AI126)),IF(AND(AD125="Probabilidad",AD126="Impacto"),(AK124-(+AK124*AI126)),IF(AD126="Probabilidad",AK125,""))),"")</f>
        <v/>
      </c>
      <c r="AL126" s="167"/>
      <c r="AM126" s="167"/>
      <c r="AN126" s="167"/>
      <c r="AO126" s="545"/>
      <c r="AP126" s="545"/>
      <c r="AQ126" s="503"/>
      <c r="AR126" s="545"/>
      <c r="AS126" s="545"/>
      <c r="AT126" s="503"/>
      <c r="AU126" s="503"/>
      <c r="AV126" s="503"/>
      <c r="AW126" s="506"/>
      <c r="AX126" s="509"/>
      <c r="AY126" s="509"/>
      <c r="AZ126" s="512"/>
      <c r="BA126" s="512"/>
    </row>
    <row r="127" spans="1:53" ht="15" hidden="1" customHeight="1" x14ac:dyDescent="0.3">
      <c r="A127" s="650"/>
      <c r="B127" s="651"/>
      <c r="C127" s="652"/>
      <c r="D127" s="524"/>
      <c r="E127" s="527"/>
      <c r="F127" s="530"/>
      <c r="G127" s="509"/>
      <c r="H127" s="506"/>
      <c r="I127" s="533"/>
      <c r="J127" s="536"/>
      <c r="K127" s="539"/>
      <c r="L127" s="509"/>
      <c r="M127" s="509"/>
      <c r="N127" s="515"/>
      <c r="O127" s="518"/>
      <c r="P127" s="506"/>
      <c r="Q127" s="521"/>
      <c r="R127" s="506"/>
      <c r="S127" s="521"/>
      <c r="T127" s="506"/>
      <c r="U127" s="521"/>
      <c r="V127" s="542"/>
      <c r="W127" s="521"/>
      <c r="X127" s="521"/>
      <c r="Y127" s="503"/>
      <c r="Z127" s="145">
        <v>4</v>
      </c>
      <c r="AA127" s="143"/>
      <c r="AB127" s="166"/>
      <c r="AC127" s="143"/>
      <c r="AD127" s="148" t="str">
        <f t="shared" si="8"/>
        <v/>
      </c>
      <c r="AE127" s="166"/>
      <c r="AF127" s="150" t="str">
        <f t="shared" si="9"/>
        <v/>
      </c>
      <c r="AG127" s="166"/>
      <c r="AH127" s="144" t="str">
        <f t="shared" si="10"/>
        <v/>
      </c>
      <c r="AI127" s="151" t="str">
        <f t="shared" si="11"/>
        <v/>
      </c>
      <c r="AJ127" s="152" t="str">
        <f>IFERROR(IF(AND(AD126="Probabilidad",AD127="Probabilidad"),(AJ126-(+AJ126*AI127)),IF(AND(AD126="Impacto",AD127="Probabilidad"),(AJ125-(+AJ125*AI127)),IF(AD127="Impacto",AJ126,""))),"")</f>
        <v/>
      </c>
      <c r="AK127" s="152" t="str">
        <f>IFERROR(IF(AND(AD126="Impacto",AD127="Impacto"),(AK126-(+AK126*AI127)),IF(AND(AD126="Probabilidad",AD127="Impacto"),(AK125-(+AK125*AI127)),IF(AD127="Probabilidad",AK126,""))),"")</f>
        <v/>
      </c>
      <c r="AL127" s="167"/>
      <c r="AM127" s="167"/>
      <c r="AN127" s="167"/>
      <c r="AO127" s="545"/>
      <c r="AP127" s="545"/>
      <c r="AQ127" s="503"/>
      <c r="AR127" s="545"/>
      <c r="AS127" s="545"/>
      <c r="AT127" s="503"/>
      <c r="AU127" s="503"/>
      <c r="AV127" s="503"/>
      <c r="AW127" s="506"/>
      <c r="AX127" s="509"/>
      <c r="AY127" s="509"/>
      <c r="AZ127" s="512"/>
      <c r="BA127" s="512"/>
    </row>
    <row r="128" spans="1:53" ht="15" hidden="1" customHeight="1" x14ac:dyDescent="0.3">
      <c r="A128" s="650"/>
      <c r="B128" s="651"/>
      <c r="C128" s="652"/>
      <c r="D128" s="524"/>
      <c r="E128" s="527"/>
      <c r="F128" s="530"/>
      <c r="G128" s="509"/>
      <c r="H128" s="506"/>
      <c r="I128" s="533"/>
      <c r="J128" s="536"/>
      <c r="K128" s="539"/>
      <c r="L128" s="509"/>
      <c r="M128" s="509"/>
      <c r="N128" s="515"/>
      <c r="O128" s="518"/>
      <c r="P128" s="506"/>
      <c r="Q128" s="521"/>
      <c r="R128" s="506"/>
      <c r="S128" s="521"/>
      <c r="T128" s="506"/>
      <c r="U128" s="521"/>
      <c r="V128" s="542"/>
      <c r="W128" s="521"/>
      <c r="X128" s="521"/>
      <c r="Y128" s="503"/>
      <c r="Z128" s="145">
        <v>5</v>
      </c>
      <c r="AA128" s="143"/>
      <c r="AB128" s="166"/>
      <c r="AC128" s="143"/>
      <c r="AD128" s="148" t="str">
        <f t="shared" si="8"/>
        <v/>
      </c>
      <c r="AE128" s="166"/>
      <c r="AF128" s="150" t="str">
        <f t="shared" si="9"/>
        <v/>
      </c>
      <c r="AG128" s="166"/>
      <c r="AH128" s="144" t="str">
        <f t="shared" si="10"/>
        <v/>
      </c>
      <c r="AI128" s="151" t="str">
        <f t="shared" si="11"/>
        <v/>
      </c>
      <c r="AJ128" s="152" t="str">
        <f>IFERROR(IF(AND(AD127="Probabilidad",AD128="Probabilidad"),(AJ127-(+AJ127*AI128)),IF(AND(AD127="Impacto",AD128="Probabilidad"),(AJ126-(+AJ126*AI128)),IF(AD128="Impacto",AJ127,""))),"")</f>
        <v/>
      </c>
      <c r="AK128" s="152" t="str">
        <f>IFERROR(IF(AND(AD127="Impacto",AD128="Impacto"),(AK127-(+AK127*AI128)),IF(AND(AD127="Probabilidad",AD128="Impacto"),(AK126-(+AK126*AI128)),IF(AD128="Probabilidad",AK127,""))),"")</f>
        <v/>
      </c>
      <c r="AL128" s="167"/>
      <c r="AM128" s="167"/>
      <c r="AN128" s="167"/>
      <c r="AO128" s="545"/>
      <c r="AP128" s="545"/>
      <c r="AQ128" s="503"/>
      <c r="AR128" s="545"/>
      <c r="AS128" s="545"/>
      <c r="AT128" s="503"/>
      <c r="AU128" s="503"/>
      <c r="AV128" s="503"/>
      <c r="AW128" s="506"/>
      <c r="AX128" s="509"/>
      <c r="AY128" s="509"/>
      <c r="AZ128" s="512"/>
      <c r="BA128" s="512"/>
    </row>
    <row r="129" spans="1:53" ht="15.75" hidden="1" customHeight="1" thickBot="1" x14ac:dyDescent="0.35">
      <c r="A129" s="650"/>
      <c r="B129" s="651"/>
      <c r="C129" s="652"/>
      <c r="D129" s="525"/>
      <c r="E129" s="528"/>
      <c r="F129" s="531"/>
      <c r="G129" s="510"/>
      <c r="H129" s="507"/>
      <c r="I129" s="534"/>
      <c r="J129" s="537"/>
      <c r="K129" s="540"/>
      <c r="L129" s="510"/>
      <c r="M129" s="510"/>
      <c r="N129" s="516"/>
      <c r="O129" s="519"/>
      <c r="P129" s="507"/>
      <c r="Q129" s="522"/>
      <c r="R129" s="507"/>
      <c r="S129" s="522"/>
      <c r="T129" s="507"/>
      <c r="U129" s="522"/>
      <c r="V129" s="543"/>
      <c r="W129" s="522"/>
      <c r="X129" s="522"/>
      <c r="Y129" s="504"/>
      <c r="Z129" s="156">
        <v>6</v>
      </c>
      <c r="AA129" s="154"/>
      <c r="AB129" s="169"/>
      <c r="AC129" s="154"/>
      <c r="AD129" s="170" t="str">
        <f t="shared" si="8"/>
        <v/>
      </c>
      <c r="AE129" s="169"/>
      <c r="AF129" s="160" t="str">
        <f t="shared" si="9"/>
        <v/>
      </c>
      <c r="AG129" s="169"/>
      <c r="AH129" s="155" t="str">
        <f t="shared" si="10"/>
        <v/>
      </c>
      <c r="AI129" s="161" t="str">
        <f t="shared" si="11"/>
        <v/>
      </c>
      <c r="AJ129" s="203" t="str">
        <f>IFERROR(IF(AND(AD128="Probabilidad",AD129="Probabilidad"),(AJ128-(+AJ128*AI129)),IF(AND(AD128="Impacto",AD129="Probabilidad"),(AJ127-(+AJ127*AI129)),IF(AD129="Impacto",AJ128,""))),"")</f>
        <v/>
      </c>
      <c r="AK129" s="203" t="str">
        <f>IFERROR(IF(AND(AD128="Impacto",AD129="Impacto"),(AK128-(+AK128*AI129)),IF(AND(AD128="Probabilidad",AD129="Impacto"),(AK127-(+AK127*AI129)),IF(AD129="Probabilidad",AK128,""))),"")</f>
        <v/>
      </c>
      <c r="AL129" s="171"/>
      <c r="AM129" s="171"/>
      <c r="AN129" s="171"/>
      <c r="AO129" s="546"/>
      <c r="AP129" s="546"/>
      <c r="AQ129" s="504"/>
      <c r="AR129" s="546"/>
      <c r="AS129" s="546"/>
      <c r="AT129" s="504"/>
      <c r="AU129" s="504"/>
      <c r="AV129" s="504"/>
      <c r="AW129" s="507"/>
      <c r="AX129" s="510"/>
      <c r="AY129" s="510"/>
      <c r="AZ129" s="513"/>
      <c r="BA129" s="513"/>
    </row>
    <row r="130" spans="1:53" ht="15" hidden="1" customHeight="1" x14ac:dyDescent="0.3">
      <c r="A130" s="650"/>
      <c r="B130" s="651"/>
      <c r="C130" s="652"/>
      <c r="D130" s="523"/>
      <c r="E130" s="526"/>
      <c r="F130" s="529"/>
      <c r="G130" s="508"/>
      <c r="H130" s="505"/>
      <c r="I130" s="532" t="str">
        <f>IF(D130="","",IF(D130="RG",'Identificación RG-RF-RLA-FT'!B361,IF(H130="","",(CONCATENATE(H130," ",#REF!," ",G130," ",#REF!," ",M130," ",#REF!," ",L130)))))</f>
        <v/>
      </c>
      <c r="J130" s="535"/>
      <c r="K130" s="538" t="str">
        <f>CONCATENATE(" *",'Identificación RG-RF-RLA-FT'!C356," *",'Identificación RG-RF-RLA-FT'!E356," *",'Identificación RG-RF-RLA-FT'!G356)</f>
        <v xml:space="preserve"> * * *</v>
      </c>
      <c r="L130" s="508"/>
      <c r="M130" s="508"/>
      <c r="N130" s="514"/>
      <c r="O130" s="517"/>
      <c r="P130" s="505"/>
      <c r="Q130" s="520" t="str">
        <f>IF(P130="Muy Alta",100%,IF(P130="Alta",80%,IF(P130="Media",60%,IF(P130="Baja",40%,IF(P130="Muy Baja",20%,"")))))</f>
        <v/>
      </c>
      <c r="R130" s="505"/>
      <c r="S130" s="520" t="str">
        <f>IF(R130="Catastrófico",100%,IF(R130="Mayor",80%,IF(R130="Moderado",60%,IF(R130="Menor",40%,IF(R130="Leve",20%,"")))))</f>
        <v/>
      </c>
      <c r="T130" s="505"/>
      <c r="U130" s="520" t="str">
        <f>IF(T130="Catastrófico",100%,IF(T130="Mayor",80%,IF(T130="Moderado",60%,IF(T130="Menor",40%,IF(T130="Leve",20%,"")))))</f>
        <v/>
      </c>
      <c r="V130" s="541" t="str">
        <f>IF(W130=100%,"Catastrófico",IF(W130=80%,"Mayor",IF(W130=60%,"Moderado",IF(W130=40%,"Menor",IF(W130=20%,"Leve","")))))</f>
        <v/>
      </c>
      <c r="W130" s="520" t="str">
        <f>IF(AND(S130="",U130=""),"",MAX(S130,U130))</f>
        <v/>
      </c>
      <c r="X130" s="520" t="str">
        <f>CONCATENATE(P130,V130)</f>
        <v/>
      </c>
      <c r="Y130" s="502" t="str">
        <f>IF(X130="Muy AltaLeve","Alto",IF(X130="Muy AltaMenor","Alto",IF(X130="Muy AltaModerado","Alto",IF(X130="Muy AltaMayor","Alto",IF(X130="Muy AltaCatastrófico","Extremo",IF(X130="AltaLeve","Moderado",IF(X130="AltaMenor","Moderado",IF(X130="AltaModerado","Alto",IF(X130="AltaMayor","Alto",IF(X130="AltaCatastrófico","Extremo",IF(X130="MediaLeve","Moderado",IF(X130="MediaMenor","Moderado",IF(X130="MediaModerado","Moderado",IF(X130="MediaMayor","Alto",IF(X130="MediaCatastrófico","Extremo",IF(X130="BajaLeve","Bajo",IF(X130="BajaMenor","Moderado",IF(X130="BajaModerado","Moderado",IF(X130="BajaMayor","Alto",IF(X130="BajaCatastrófico","Extremo",IF(X130="Muy BajaLeve","Bajo",IF(X130="Muy BajaMenor","Bajo",IF(X130="Muy BajaModerado","Moderado",IF(X130="Muy BajaMayor","Alto",IF(X130="Muy BajaCatastrófico","Extremo","")))))))))))))))))))))))))</f>
        <v/>
      </c>
      <c r="Z130" s="135">
        <v>1</v>
      </c>
      <c r="AA130" s="133"/>
      <c r="AB130" s="136"/>
      <c r="AC130" s="133"/>
      <c r="AD130" s="137" t="str">
        <f t="shared" ref="AD130:AD141" si="12">IF(OR(AE130="Preventivo",AE130="Detectivo"),"Probabilidad",IF(AE130="Correctivo","Impacto",""))</f>
        <v/>
      </c>
      <c r="AE130" s="136"/>
      <c r="AF130" s="134" t="str">
        <f t="shared" ref="AF130:AF141" si="13">IF(AE130="","",IF(AE130="Preventivo",25%,IF(AE130="Detectivo",15%,IF(AE130="Correctivo",10%))))</f>
        <v/>
      </c>
      <c r="AG130" s="136"/>
      <c r="AH130" s="134" t="str">
        <f t="shared" ref="AH130:AH141" si="14">IF(AG130="Automático",25%,IF(AG130="Manual",15%,""))</f>
        <v/>
      </c>
      <c r="AI130" s="138" t="str">
        <f t="shared" ref="AI130:AI141" si="15">IF(OR(AF130="",AH130=""),"",AF130+AH130)</f>
        <v/>
      </c>
      <c r="AJ130" s="139" t="str">
        <f>IFERROR(IF(AD130="Probabilidad",(Q130-(+Q130*AI130)),IF(AD130="Impacto",Q130,"")),"")</f>
        <v/>
      </c>
      <c r="AK130" s="139" t="str">
        <f>IFERROR(IF(AD130="Impacto",(W130-(+W130*AI130)),IF(AD130="Probabilidad",W130,"")),"")</f>
        <v/>
      </c>
      <c r="AL130" s="140"/>
      <c r="AM130" s="140"/>
      <c r="AN130" s="140"/>
      <c r="AO130" s="544" t="str">
        <f>Q130</f>
        <v/>
      </c>
      <c r="AP130" s="544" t="str">
        <f>IF(AJ130="","",MIN(AJ130:AJ135))</f>
        <v/>
      </c>
      <c r="AQ130" s="502" t="str">
        <f>IFERROR(IF(AP130="","",IF(AP130&lt;=0.2,"Muy Baja",IF(AP130&lt;=0.4,"Baja",IF(AP130&lt;=0.6,"Media",IF(AP130&lt;=0.8,"Alta","Muy Alta"))))),"")</f>
        <v/>
      </c>
      <c r="AR130" s="544" t="str">
        <f>W130</f>
        <v/>
      </c>
      <c r="AS130" s="544" t="str">
        <f>IF(AK130="","",MIN(AK130:AK135))</f>
        <v/>
      </c>
      <c r="AT130" s="502" t="str">
        <f>IFERROR(IF(AS130="","",IF(AS130&lt;=0.2,"Leve",IF(AS130&lt;=0.4,"Menor",IF(AS130&lt;=0.6,"Moderado",IF(AS130&lt;=0.8,"Mayor","Catastrófico"))))),"")</f>
        <v/>
      </c>
      <c r="AU130" s="502" t="str">
        <f>Y130</f>
        <v/>
      </c>
      <c r="AV130" s="502" t="str">
        <f>IFERROR(IF(OR(AND(AQ130="Muy Baja",AT130="Leve"),AND(AQ130="Muy Baja",AT130="Menor"),AND(AQ130="Baja",AT130="Leve")),"Bajo",IF(OR(AND(AQ130="Muy baja",AT130="Moderado"),AND(AQ130="Baja",AT130="Menor"),AND(AQ130="Baja",AT130="Moderado"),AND(AQ130="Media",AT130="Leve"),AND(AQ130="Media",AT130="Menor"),AND(AQ130="Media",AT130="Moderado"),AND(AQ130="Alta",AT130="Leve"),AND(AQ130="Alta",AT130="Menor")),"Moderado",IF(OR(AND(AQ130="Muy Baja",AT130="Mayor"),AND(AQ130="Baja",AT130="Mayor"),AND(AQ130="Media",AT130="Mayor"),AND(AQ130="Alta",AT130="Moderado"),AND(AQ130="Alta",AT130="Mayor"),AND(AQ130="Muy Alta",AT130="Leve"),AND(AQ130="Muy Alta",AT130="Menor"),AND(AQ130="Muy Alta",AT130="Moderado"),AND(AQ130="Muy Alta",AT130="Mayor")),"Alto",IF(OR(AND(AQ130="Muy Baja",AT130="Catastrófico"),AND(AQ130="Baja",AT130="Catastrófico"),AND(AQ130="Media",AT130="Catastrófico"),AND(AQ130="Alta",AT130="Catastrófico"),AND(AQ130="Muy Alta",AT130="Catastrófico")),"Extremo","")))),"")</f>
        <v/>
      </c>
      <c r="AW130" s="505"/>
      <c r="AX130" s="508"/>
      <c r="AY130" s="508"/>
      <c r="AZ130" s="511"/>
      <c r="BA130" s="511"/>
    </row>
    <row r="131" spans="1:53" ht="15" hidden="1" customHeight="1" x14ac:dyDescent="0.3">
      <c r="A131" s="650"/>
      <c r="B131" s="651"/>
      <c r="C131" s="652"/>
      <c r="D131" s="524"/>
      <c r="E131" s="527"/>
      <c r="F131" s="530"/>
      <c r="G131" s="509"/>
      <c r="H131" s="506"/>
      <c r="I131" s="533"/>
      <c r="J131" s="536"/>
      <c r="K131" s="539"/>
      <c r="L131" s="509"/>
      <c r="M131" s="509"/>
      <c r="N131" s="515"/>
      <c r="O131" s="518"/>
      <c r="P131" s="506"/>
      <c r="Q131" s="521"/>
      <c r="R131" s="506"/>
      <c r="S131" s="521"/>
      <c r="T131" s="506"/>
      <c r="U131" s="521"/>
      <c r="V131" s="542"/>
      <c r="W131" s="521"/>
      <c r="X131" s="521"/>
      <c r="Y131" s="503"/>
      <c r="Z131" s="145">
        <v>2</v>
      </c>
      <c r="AA131" s="143"/>
      <c r="AB131" s="166"/>
      <c r="AC131" s="143"/>
      <c r="AD131" s="148" t="str">
        <f t="shared" si="12"/>
        <v/>
      </c>
      <c r="AE131" s="166"/>
      <c r="AF131" s="150" t="str">
        <f t="shared" si="13"/>
        <v/>
      </c>
      <c r="AG131" s="166"/>
      <c r="AH131" s="144" t="str">
        <f t="shared" si="14"/>
        <v/>
      </c>
      <c r="AI131" s="151" t="str">
        <f t="shared" si="15"/>
        <v/>
      </c>
      <c r="AJ131" s="152" t="str">
        <f>IFERROR(IF(AND(AD130="Probabilidad",AD131="Probabilidad"),(AJ130-(+AJ130*AI131)),IF(AD131="Probabilidad",(Q130-(+Q130*AI131)),IF(AD131="Impacto",AJ130,""))),"")</f>
        <v/>
      </c>
      <c r="AK131" s="152" t="str">
        <f>IFERROR(IF(AND(AD130="Impacto",AD131="Impacto"),(AK130-(+AK130*AI131)),IF(AD131="Impacto",(W130-(W130*AI131)),IF(AD131="Probabilidad",AK130,""))),"")</f>
        <v/>
      </c>
      <c r="AL131" s="167"/>
      <c r="AM131" s="167"/>
      <c r="AN131" s="167"/>
      <c r="AO131" s="545"/>
      <c r="AP131" s="545"/>
      <c r="AQ131" s="503"/>
      <c r="AR131" s="545"/>
      <c r="AS131" s="545"/>
      <c r="AT131" s="503"/>
      <c r="AU131" s="503"/>
      <c r="AV131" s="503"/>
      <c r="AW131" s="506"/>
      <c r="AX131" s="509"/>
      <c r="AY131" s="509"/>
      <c r="AZ131" s="512"/>
      <c r="BA131" s="512"/>
    </row>
    <row r="132" spans="1:53" ht="15" hidden="1" customHeight="1" x14ac:dyDescent="0.3">
      <c r="A132" s="650"/>
      <c r="B132" s="651"/>
      <c r="C132" s="652"/>
      <c r="D132" s="524"/>
      <c r="E132" s="527"/>
      <c r="F132" s="530"/>
      <c r="G132" s="509"/>
      <c r="H132" s="506"/>
      <c r="I132" s="533"/>
      <c r="J132" s="536"/>
      <c r="K132" s="539"/>
      <c r="L132" s="509"/>
      <c r="M132" s="509"/>
      <c r="N132" s="515"/>
      <c r="O132" s="518"/>
      <c r="P132" s="506"/>
      <c r="Q132" s="521"/>
      <c r="R132" s="506"/>
      <c r="S132" s="521"/>
      <c r="T132" s="506"/>
      <c r="U132" s="521"/>
      <c r="V132" s="542"/>
      <c r="W132" s="521"/>
      <c r="X132" s="521"/>
      <c r="Y132" s="503"/>
      <c r="Z132" s="145">
        <v>3</v>
      </c>
      <c r="AA132" s="143"/>
      <c r="AB132" s="166"/>
      <c r="AC132" s="143"/>
      <c r="AD132" s="148" t="str">
        <f t="shared" si="12"/>
        <v/>
      </c>
      <c r="AE132" s="166"/>
      <c r="AF132" s="150" t="str">
        <f t="shared" si="13"/>
        <v/>
      </c>
      <c r="AG132" s="166"/>
      <c r="AH132" s="144" t="str">
        <f t="shared" si="14"/>
        <v/>
      </c>
      <c r="AI132" s="151" t="str">
        <f t="shared" si="15"/>
        <v/>
      </c>
      <c r="AJ132" s="152" t="str">
        <f>IFERROR(IF(AND(AD131="Probabilidad",AD132="Probabilidad"),(AJ131-(+AJ131*AI132)),IF(AND(AD131="Impacto",AD132="Probabilidad"),(AJ130-(+AJ130*AI132)),IF(AD132="Impacto",AJ131,""))),"")</f>
        <v/>
      </c>
      <c r="AK132" s="152" t="str">
        <f>IFERROR(IF(AND(AD131="Impacto",AD132="Impacto"),(AK131-(+AK131*AI132)),IF(AND(AD131="Probabilidad",AD132="Impacto"),(AK130-(+AK130*AI132)),IF(AD132="Probabilidad",AK131,""))),"")</f>
        <v/>
      </c>
      <c r="AL132" s="167"/>
      <c r="AM132" s="167"/>
      <c r="AN132" s="167"/>
      <c r="AO132" s="545"/>
      <c r="AP132" s="545"/>
      <c r="AQ132" s="503"/>
      <c r="AR132" s="545"/>
      <c r="AS132" s="545"/>
      <c r="AT132" s="503"/>
      <c r="AU132" s="503"/>
      <c r="AV132" s="503"/>
      <c r="AW132" s="506"/>
      <c r="AX132" s="509"/>
      <c r="AY132" s="509"/>
      <c r="AZ132" s="512"/>
      <c r="BA132" s="512"/>
    </row>
    <row r="133" spans="1:53" ht="15" hidden="1" customHeight="1" x14ac:dyDescent="0.3">
      <c r="A133" s="650"/>
      <c r="B133" s="651"/>
      <c r="C133" s="652"/>
      <c r="D133" s="524"/>
      <c r="E133" s="527"/>
      <c r="F133" s="530"/>
      <c r="G133" s="509"/>
      <c r="H133" s="506"/>
      <c r="I133" s="533"/>
      <c r="J133" s="536"/>
      <c r="K133" s="539"/>
      <c r="L133" s="509"/>
      <c r="M133" s="509"/>
      <c r="N133" s="515"/>
      <c r="O133" s="518"/>
      <c r="P133" s="506"/>
      <c r="Q133" s="521"/>
      <c r="R133" s="506"/>
      <c r="S133" s="521"/>
      <c r="T133" s="506"/>
      <c r="U133" s="521"/>
      <c r="V133" s="542"/>
      <c r="W133" s="521"/>
      <c r="X133" s="521"/>
      <c r="Y133" s="503"/>
      <c r="Z133" s="145">
        <v>4</v>
      </c>
      <c r="AA133" s="143"/>
      <c r="AB133" s="166"/>
      <c r="AC133" s="143"/>
      <c r="AD133" s="148" t="str">
        <f t="shared" si="12"/>
        <v/>
      </c>
      <c r="AE133" s="166"/>
      <c r="AF133" s="150" t="str">
        <f t="shared" si="13"/>
        <v/>
      </c>
      <c r="AG133" s="166"/>
      <c r="AH133" s="144" t="str">
        <f t="shared" si="14"/>
        <v/>
      </c>
      <c r="AI133" s="151" t="str">
        <f t="shared" si="15"/>
        <v/>
      </c>
      <c r="AJ133" s="152" t="str">
        <f>IFERROR(IF(AND(AD132="Probabilidad",AD133="Probabilidad"),(AJ132-(+AJ132*AI133)),IF(AND(AD132="Impacto",AD133="Probabilidad"),(AJ131-(+AJ131*AI133)),IF(AD133="Impacto",AJ132,""))),"")</f>
        <v/>
      </c>
      <c r="AK133" s="152" t="str">
        <f>IFERROR(IF(AND(AD132="Impacto",AD133="Impacto"),(AK132-(+AK132*AI133)),IF(AND(AD132="Probabilidad",AD133="Impacto"),(AK131-(+AK131*AI133)),IF(AD133="Probabilidad",AK132,""))),"")</f>
        <v/>
      </c>
      <c r="AL133" s="167"/>
      <c r="AM133" s="167"/>
      <c r="AN133" s="167"/>
      <c r="AO133" s="545"/>
      <c r="AP133" s="545"/>
      <c r="AQ133" s="503"/>
      <c r="AR133" s="545"/>
      <c r="AS133" s="545"/>
      <c r="AT133" s="503"/>
      <c r="AU133" s="503"/>
      <c r="AV133" s="503"/>
      <c r="AW133" s="506"/>
      <c r="AX133" s="509"/>
      <c r="AY133" s="509"/>
      <c r="AZ133" s="512"/>
      <c r="BA133" s="512"/>
    </row>
    <row r="134" spans="1:53" ht="15" hidden="1" customHeight="1" x14ac:dyDescent="0.3">
      <c r="A134" s="650"/>
      <c r="B134" s="651"/>
      <c r="C134" s="652"/>
      <c r="D134" s="524"/>
      <c r="E134" s="527"/>
      <c r="F134" s="530"/>
      <c r="G134" s="509"/>
      <c r="H134" s="506"/>
      <c r="I134" s="533"/>
      <c r="J134" s="536"/>
      <c r="K134" s="539"/>
      <c r="L134" s="509"/>
      <c r="M134" s="509"/>
      <c r="N134" s="515"/>
      <c r="O134" s="518"/>
      <c r="P134" s="506"/>
      <c r="Q134" s="521"/>
      <c r="R134" s="506"/>
      <c r="S134" s="521"/>
      <c r="T134" s="506"/>
      <c r="U134" s="521"/>
      <c r="V134" s="542"/>
      <c r="W134" s="521"/>
      <c r="X134" s="521"/>
      <c r="Y134" s="503"/>
      <c r="Z134" s="145">
        <v>5</v>
      </c>
      <c r="AA134" s="143"/>
      <c r="AB134" s="166"/>
      <c r="AC134" s="143"/>
      <c r="AD134" s="148" t="str">
        <f t="shared" si="12"/>
        <v/>
      </c>
      <c r="AE134" s="166"/>
      <c r="AF134" s="150" t="str">
        <f t="shared" si="13"/>
        <v/>
      </c>
      <c r="AG134" s="166"/>
      <c r="AH134" s="144" t="str">
        <f t="shared" si="14"/>
        <v/>
      </c>
      <c r="AI134" s="151" t="str">
        <f t="shared" si="15"/>
        <v/>
      </c>
      <c r="AJ134" s="152" t="str">
        <f>IFERROR(IF(AND(AD133="Probabilidad",AD134="Probabilidad"),(AJ133-(+AJ133*AI134)),IF(AND(AD133="Impacto",AD134="Probabilidad"),(AJ132-(+AJ132*AI134)),IF(AD134="Impacto",AJ133,""))),"")</f>
        <v/>
      </c>
      <c r="AK134" s="152" t="str">
        <f>IFERROR(IF(AND(AD133="Impacto",AD134="Impacto"),(AK133-(+AK133*AI134)),IF(AND(AD133="Probabilidad",AD134="Impacto"),(AK132-(+AK132*AI134)),IF(AD134="Probabilidad",AK133,""))),"")</f>
        <v/>
      </c>
      <c r="AL134" s="167"/>
      <c r="AM134" s="167"/>
      <c r="AN134" s="167"/>
      <c r="AO134" s="545"/>
      <c r="AP134" s="545"/>
      <c r="AQ134" s="503"/>
      <c r="AR134" s="545"/>
      <c r="AS134" s="545"/>
      <c r="AT134" s="503"/>
      <c r="AU134" s="503"/>
      <c r="AV134" s="503"/>
      <c r="AW134" s="506"/>
      <c r="AX134" s="509"/>
      <c r="AY134" s="509"/>
      <c r="AZ134" s="512"/>
      <c r="BA134" s="512"/>
    </row>
    <row r="135" spans="1:53" ht="15.75" hidden="1" customHeight="1" thickBot="1" x14ac:dyDescent="0.35">
      <c r="A135" s="650"/>
      <c r="B135" s="651"/>
      <c r="C135" s="652"/>
      <c r="D135" s="525"/>
      <c r="E135" s="528"/>
      <c r="F135" s="531"/>
      <c r="G135" s="510"/>
      <c r="H135" s="507"/>
      <c r="I135" s="534"/>
      <c r="J135" s="537"/>
      <c r="K135" s="540"/>
      <c r="L135" s="510"/>
      <c r="M135" s="510"/>
      <c r="N135" s="516"/>
      <c r="O135" s="519"/>
      <c r="P135" s="507"/>
      <c r="Q135" s="522"/>
      <c r="R135" s="507"/>
      <c r="S135" s="522"/>
      <c r="T135" s="507"/>
      <c r="U135" s="522"/>
      <c r="V135" s="543"/>
      <c r="W135" s="522"/>
      <c r="X135" s="522"/>
      <c r="Y135" s="504"/>
      <c r="Z135" s="156">
        <v>6</v>
      </c>
      <c r="AA135" s="154"/>
      <c r="AB135" s="169"/>
      <c r="AC135" s="154"/>
      <c r="AD135" s="170" t="str">
        <f t="shared" si="12"/>
        <v/>
      </c>
      <c r="AE135" s="169"/>
      <c r="AF135" s="160" t="str">
        <f t="shared" si="13"/>
        <v/>
      </c>
      <c r="AG135" s="169"/>
      <c r="AH135" s="155" t="str">
        <f t="shared" si="14"/>
        <v/>
      </c>
      <c r="AI135" s="161" t="str">
        <f t="shared" si="15"/>
        <v/>
      </c>
      <c r="AJ135" s="203" t="str">
        <f>IFERROR(IF(AND(AD134="Probabilidad",AD135="Probabilidad"),(AJ134-(+AJ134*AI135)),IF(AND(AD134="Impacto",AD135="Probabilidad"),(AJ133-(+AJ133*AI135)),IF(AD135="Impacto",AJ134,""))),"")</f>
        <v/>
      </c>
      <c r="AK135" s="203" t="str">
        <f>IFERROR(IF(AND(AD134="Impacto",AD135="Impacto"),(AK134-(+AK134*AI135)),IF(AND(AD134="Probabilidad",AD135="Impacto"),(AK133-(+AK133*AI135)),IF(AD135="Probabilidad",AK134,""))),"")</f>
        <v/>
      </c>
      <c r="AL135" s="171"/>
      <c r="AM135" s="171"/>
      <c r="AN135" s="171"/>
      <c r="AO135" s="546"/>
      <c r="AP135" s="546"/>
      <c r="AQ135" s="504"/>
      <c r="AR135" s="546"/>
      <c r="AS135" s="546"/>
      <c r="AT135" s="504"/>
      <c r="AU135" s="504"/>
      <c r="AV135" s="504"/>
      <c r="AW135" s="507"/>
      <c r="AX135" s="510"/>
      <c r="AY135" s="510"/>
      <c r="AZ135" s="513"/>
      <c r="BA135" s="513"/>
    </row>
    <row r="136" spans="1:53" ht="15" hidden="1" customHeight="1" x14ac:dyDescent="0.3">
      <c r="A136" s="650"/>
      <c r="B136" s="651"/>
      <c r="C136" s="652"/>
      <c r="D136" s="523"/>
      <c r="E136" s="526"/>
      <c r="F136" s="529"/>
      <c r="G136" s="508"/>
      <c r="H136" s="505"/>
      <c r="I136" s="532" t="str">
        <f>IF(D136="","",IF(D136="RG",'Identificación RG-RF-RLA-FT'!B378,IF(H136="","",(CONCATENATE(H136," ",#REF!," ",G136," ",#REF!," ",M136," ",#REF!," ",L136)))))</f>
        <v/>
      </c>
      <c r="J136" s="535"/>
      <c r="K136" s="538" t="str">
        <f>CONCATENATE(" *",'Identificación RG-RF-RLA-FT'!C373," *",'Identificación RG-RF-RLA-FT'!E373," *",'Identificación RG-RF-RLA-FT'!G373)</f>
        <v xml:space="preserve"> * * *</v>
      </c>
      <c r="L136" s="508"/>
      <c r="M136" s="508"/>
      <c r="N136" s="514"/>
      <c r="O136" s="517"/>
      <c r="P136" s="505"/>
      <c r="Q136" s="520" t="str">
        <f>IF(P136="Muy Alta",100%,IF(P136="Alta",80%,IF(P136="Media",60%,IF(P136="Baja",40%,IF(P136="Muy Baja",20%,"")))))</f>
        <v/>
      </c>
      <c r="R136" s="505"/>
      <c r="S136" s="520" t="str">
        <f>IF(R136="Catastrófico",100%,IF(R136="Mayor",80%,IF(R136="Moderado",60%,IF(R136="Menor",40%,IF(R136="Leve",20%,"")))))</f>
        <v/>
      </c>
      <c r="T136" s="505"/>
      <c r="U136" s="520" t="str">
        <f>IF(T136="Catastrófico",100%,IF(T136="Mayor",80%,IF(T136="Moderado",60%,IF(T136="Menor",40%,IF(T136="Leve",20%,"")))))</f>
        <v/>
      </c>
      <c r="V136" s="541" t="str">
        <f>IF(W136=100%,"Catastrófico",IF(W136=80%,"Mayor",IF(W136=60%,"Moderado",IF(W136=40%,"Menor",IF(W136=20%,"Leve","")))))</f>
        <v/>
      </c>
      <c r="W136" s="520" t="str">
        <f>IF(AND(S136="",U136=""),"",MAX(S136,U136))</f>
        <v/>
      </c>
      <c r="X136" s="520" t="str">
        <f>CONCATENATE(P136,V136)</f>
        <v/>
      </c>
      <c r="Y136" s="502" t="str">
        <f>IF(X136="Muy AltaLeve","Alto",IF(X136="Muy AltaMenor","Alto",IF(X136="Muy AltaModerado","Alto",IF(X136="Muy AltaMayor","Alto",IF(X136="Muy AltaCatastrófico","Extremo",IF(X136="AltaLeve","Moderado",IF(X136="AltaMenor","Moderado",IF(X136="AltaModerado","Alto",IF(X136="AltaMayor","Alto",IF(X136="AltaCatastrófico","Extremo",IF(X136="MediaLeve","Moderado",IF(X136="MediaMenor","Moderado",IF(X136="MediaModerado","Moderado",IF(X136="MediaMayor","Alto",IF(X136="MediaCatastrófico","Extremo",IF(X136="BajaLeve","Bajo",IF(X136="BajaMenor","Moderado",IF(X136="BajaModerado","Moderado",IF(X136="BajaMayor","Alto",IF(X136="BajaCatastrófico","Extremo",IF(X136="Muy BajaLeve","Bajo",IF(X136="Muy BajaMenor","Bajo",IF(X136="Muy BajaModerado","Moderado",IF(X136="Muy BajaMayor","Alto",IF(X136="Muy BajaCatastrófico","Extremo","")))))))))))))))))))))))))</f>
        <v/>
      </c>
      <c r="Z136" s="135">
        <v>1</v>
      </c>
      <c r="AA136" s="133"/>
      <c r="AB136" s="136"/>
      <c r="AC136" s="133"/>
      <c r="AD136" s="137" t="str">
        <f t="shared" si="12"/>
        <v/>
      </c>
      <c r="AE136" s="136"/>
      <c r="AF136" s="134" t="str">
        <f t="shared" si="13"/>
        <v/>
      </c>
      <c r="AG136" s="136"/>
      <c r="AH136" s="134" t="str">
        <f t="shared" si="14"/>
        <v/>
      </c>
      <c r="AI136" s="138" t="str">
        <f t="shared" si="15"/>
        <v/>
      </c>
      <c r="AJ136" s="139" t="str">
        <f>IFERROR(IF(AD136="Probabilidad",(Q136-(+Q136*AI136)),IF(AD136="Impacto",Q136,"")),"")</f>
        <v/>
      </c>
      <c r="AK136" s="139" t="str">
        <f>IFERROR(IF(AD136="Impacto",(W136-(+W136*AI136)),IF(AD136="Probabilidad",W136,"")),"")</f>
        <v/>
      </c>
      <c r="AL136" s="140"/>
      <c r="AM136" s="140"/>
      <c r="AN136" s="140"/>
      <c r="AO136" s="544" t="str">
        <f>Q136</f>
        <v/>
      </c>
      <c r="AP136" s="544" t="str">
        <f>IF(AJ136="","",MIN(AJ136:AJ141))</f>
        <v/>
      </c>
      <c r="AQ136" s="502" t="str">
        <f>IFERROR(IF(AP136="","",IF(AP136&lt;=0.2,"Muy Baja",IF(AP136&lt;=0.4,"Baja",IF(AP136&lt;=0.6,"Media",IF(AP136&lt;=0.8,"Alta","Muy Alta"))))),"")</f>
        <v/>
      </c>
      <c r="AR136" s="544" t="str">
        <f>W136</f>
        <v/>
      </c>
      <c r="AS136" s="544" t="str">
        <f>IF(AK136="","",MIN(AK136:AK141))</f>
        <v/>
      </c>
      <c r="AT136" s="502" t="str">
        <f>IFERROR(IF(AS136="","",IF(AS136&lt;=0.2,"Leve",IF(AS136&lt;=0.4,"Menor",IF(AS136&lt;=0.6,"Moderado",IF(AS136&lt;=0.8,"Mayor","Catastrófico"))))),"")</f>
        <v/>
      </c>
      <c r="AU136" s="502" t="str">
        <f>Y136</f>
        <v/>
      </c>
      <c r="AV136" s="502" t="str">
        <f>IFERROR(IF(OR(AND(AQ136="Muy Baja",AT136="Leve"),AND(AQ136="Muy Baja",AT136="Menor"),AND(AQ136="Baja",AT136="Leve")),"Bajo",IF(OR(AND(AQ136="Muy baja",AT136="Moderado"),AND(AQ136="Baja",AT136="Menor"),AND(AQ136="Baja",AT136="Moderado"),AND(AQ136="Media",AT136="Leve"),AND(AQ136="Media",AT136="Menor"),AND(AQ136="Media",AT136="Moderado"),AND(AQ136="Alta",AT136="Leve"),AND(AQ136="Alta",AT136="Menor")),"Moderado",IF(OR(AND(AQ136="Muy Baja",AT136="Mayor"),AND(AQ136="Baja",AT136="Mayor"),AND(AQ136="Media",AT136="Mayor"),AND(AQ136="Alta",AT136="Moderado"),AND(AQ136="Alta",AT136="Mayor"),AND(AQ136="Muy Alta",AT136="Leve"),AND(AQ136="Muy Alta",AT136="Menor"),AND(AQ136="Muy Alta",AT136="Moderado"),AND(AQ136="Muy Alta",AT136="Mayor")),"Alto",IF(OR(AND(AQ136="Muy Baja",AT136="Catastrófico"),AND(AQ136="Baja",AT136="Catastrófico"),AND(AQ136="Media",AT136="Catastrófico"),AND(AQ136="Alta",AT136="Catastrófico"),AND(AQ136="Muy Alta",AT136="Catastrófico")),"Extremo","")))),"")</f>
        <v/>
      </c>
      <c r="AW136" s="505"/>
      <c r="AX136" s="508"/>
      <c r="AY136" s="508"/>
      <c r="AZ136" s="511"/>
      <c r="BA136" s="511"/>
    </row>
    <row r="137" spans="1:53" ht="15" hidden="1" customHeight="1" x14ac:dyDescent="0.3">
      <c r="A137" s="650"/>
      <c r="B137" s="651"/>
      <c r="C137" s="652"/>
      <c r="D137" s="524"/>
      <c r="E137" s="527"/>
      <c r="F137" s="530"/>
      <c r="G137" s="509"/>
      <c r="H137" s="506"/>
      <c r="I137" s="533"/>
      <c r="J137" s="536"/>
      <c r="K137" s="539"/>
      <c r="L137" s="509"/>
      <c r="M137" s="509"/>
      <c r="N137" s="515"/>
      <c r="O137" s="518"/>
      <c r="P137" s="506"/>
      <c r="Q137" s="521"/>
      <c r="R137" s="506"/>
      <c r="S137" s="521"/>
      <c r="T137" s="506"/>
      <c r="U137" s="521"/>
      <c r="V137" s="542"/>
      <c r="W137" s="521"/>
      <c r="X137" s="521"/>
      <c r="Y137" s="503"/>
      <c r="Z137" s="145">
        <v>2</v>
      </c>
      <c r="AA137" s="143"/>
      <c r="AB137" s="166"/>
      <c r="AC137" s="143"/>
      <c r="AD137" s="148" t="str">
        <f t="shared" si="12"/>
        <v/>
      </c>
      <c r="AE137" s="166"/>
      <c r="AF137" s="150" t="str">
        <f t="shared" si="13"/>
        <v/>
      </c>
      <c r="AG137" s="166"/>
      <c r="AH137" s="144" t="str">
        <f t="shared" si="14"/>
        <v/>
      </c>
      <c r="AI137" s="151" t="str">
        <f t="shared" si="15"/>
        <v/>
      </c>
      <c r="AJ137" s="152" t="str">
        <f>IFERROR(IF(AND(AD136="Probabilidad",AD137="Probabilidad"),(AJ136-(+AJ136*AI137)),IF(AD137="Probabilidad",(Q136-(+Q136*AI137)),IF(AD137="Impacto",AJ136,""))),"")</f>
        <v/>
      </c>
      <c r="AK137" s="152" t="str">
        <f>IFERROR(IF(AND(AD136="Impacto",AD137="Impacto"),(AK136-(+AK136*AI137)),IF(AD137="Impacto",(W136-(W136*AI137)),IF(AD137="Probabilidad",AK136,""))),"")</f>
        <v/>
      </c>
      <c r="AL137" s="167"/>
      <c r="AM137" s="167"/>
      <c r="AN137" s="167"/>
      <c r="AO137" s="545"/>
      <c r="AP137" s="545"/>
      <c r="AQ137" s="503"/>
      <c r="AR137" s="545"/>
      <c r="AS137" s="545"/>
      <c r="AT137" s="503"/>
      <c r="AU137" s="503"/>
      <c r="AV137" s="503"/>
      <c r="AW137" s="506"/>
      <c r="AX137" s="509"/>
      <c r="AY137" s="509"/>
      <c r="AZ137" s="512"/>
      <c r="BA137" s="512"/>
    </row>
    <row r="138" spans="1:53" ht="15" hidden="1" customHeight="1" x14ac:dyDescent="0.3">
      <c r="A138" s="650"/>
      <c r="B138" s="651"/>
      <c r="C138" s="652"/>
      <c r="D138" s="524"/>
      <c r="E138" s="527"/>
      <c r="F138" s="530"/>
      <c r="G138" s="509"/>
      <c r="H138" s="506"/>
      <c r="I138" s="533"/>
      <c r="J138" s="536"/>
      <c r="K138" s="539"/>
      <c r="L138" s="509"/>
      <c r="M138" s="509"/>
      <c r="N138" s="515"/>
      <c r="O138" s="518"/>
      <c r="P138" s="506"/>
      <c r="Q138" s="521"/>
      <c r="R138" s="506"/>
      <c r="S138" s="521"/>
      <c r="T138" s="506"/>
      <c r="U138" s="521"/>
      <c r="V138" s="542"/>
      <c r="W138" s="521"/>
      <c r="X138" s="521"/>
      <c r="Y138" s="503"/>
      <c r="Z138" s="145">
        <v>3</v>
      </c>
      <c r="AA138" s="143"/>
      <c r="AB138" s="166"/>
      <c r="AC138" s="143"/>
      <c r="AD138" s="148" t="str">
        <f t="shared" si="12"/>
        <v/>
      </c>
      <c r="AE138" s="166"/>
      <c r="AF138" s="150" t="str">
        <f t="shared" si="13"/>
        <v/>
      </c>
      <c r="AG138" s="166"/>
      <c r="AH138" s="144" t="str">
        <f t="shared" si="14"/>
        <v/>
      </c>
      <c r="AI138" s="151" t="str">
        <f t="shared" si="15"/>
        <v/>
      </c>
      <c r="AJ138" s="152" t="str">
        <f>IFERROR(IF(AND(AD137="Probabilidad",AD138="Probabilidad"),(AJ137-(+AJ137*AI138)),IF(AND(AD137="Impacto",AD138="Probabilidad"),(AJ136-(+AJ136*AI138)),IF(AD138="Impacto",AJ137,""))),"")</f>
        <v/>
      </c>
      <c r="AK138" s="152" t="str">
        <f>IFERROR(IF(AND(AD137="Impacto",AD138="Impacto"),(AK137-(+AK137*AI138)),IF(AND(AD137="Probabilidad",AD138="Impacto"),(AK136-(+AK136*AI138)),IF(AD138="Probabilidad",AK137,""))),"")</f>
        <v/>
      </c>
      <c r="AL138" s="167"/>
      <c r="AM138" s="167"/>
      <c r="AN138" s="167"/>
      <c r="AO138" s="545"/>
      <c r="AP138" s="545"/>
      <c r="AQ138" s="503"/>
      <c r="AR138" s="545"/>
      <c r="AS138" s="545"/>
      <c r="AT138" s="503"/>
      <c r="AU138" s="503"/>
      <c r="AV138" s="503"/>
      <c r="AW138" s="506"/>
      <c r="AX138" s="509"/>
      <c r="AY138" s="509"/>
      <c r="AZ138" s="512"/>
      <c r="BA138" s="512"/>
    </row>
    <row r="139" spans="1:53" ht="15" hidden="1" customHeight="1" x14ac:dyDescent="0.3">
      <c r="A139" s="650"/>
      <c r="B139" s="651"/>
      <c r="C139" s="652"/>
      <c r="D139" s="524"/>
      <c r="E139" s="527"/>
      <c r="F139" s="530"/>
      <c r="G139" s="509"/>
      <c r="H139" s="506"/>
      <c r="I139" s="533"/>
      <c r="J139" s="536"/>
      <c r="K139" s="539"/>
      <c r="L139" s="509"/>
      <c r="M139" s="509"/>
      <c r="N139" s="515"/>
      <c r="O139" s="518"/>
      <c r="P139" s="506"/>
      <c r="Q139" s="521"/>
      <c r="R139" s="506"/>
      <c r="S139" s="521"/>
      <c r="T139" s="506"/>
      <c r="U139" s="521"/>
      <c r="V139" s="542"/>
      <c r="W139" s="521"/>
      <c r="X139" s="521"/>
      <c r="Y139" s="503"/>
      <c r="Z139" s="145">
        <v>4</v>
      </c>
      <c r="AA139" s="143"/>
      <c r="AB139" s="166"/>
      <c r="AC139" s="143"/>
      <c r="AD139" s="148" t="str">
        <f t="shared" si="12"/>
        <v/>
      </c>
      <c r="AE139" s="166"/>
      <c r="AF139" s="150" t="str">
        <f t="shared" si="13"/>
        <v/>
      </c>
      <c r="AG139" s="166"/>
      <c r="AH139" s="144" t="str">
        <f t="shared" si="14"/>
        <v/>
      </c>
      <c r="AI139" s="151" t="str">
        <f t="shared" si="15"/>
        <v/>
      </c>
      <c r="AJ139" s="152" t="str">
        <f>IFERROR(IF(AND(AD138="Probabilidad",AD139="Probabilidad"),(AJ138-(+AJ138*AI139)),IF(AND(AD138="Impacto",AD139="Probabilidad"),(AJ137-(+AJ137*AI139)),IF(AD139="Impacto",AJ138,""))),"")</f>
        <v/>
      </c>
      <c r="AK139" s="152" t="str">
        <f>IFERROR(IF(AND(AD138="Impacto",AD139="Impacto"),(AK138-(+AK138*AI139)),IF(AND(AD138="Probabilidad",AD139="Impacto"),(AK137-(+AK137*AI139)),IF(AD139="Probabilidad",AK138,""))),"")</f>
        <v/>
      </c>
      <c r="AL139" s="167"/>
      <c r="AM139" s="167"/>
      <c r="AN139" s="167"/>
      <c r="AO139" s="545"/>
      <c r="AP139" s="545"/>
      <c r="AQ139" s="503"/>
      <c r="AR139" s="545"/>
      <c r="AS139" s="545"/>
      <c r="AT139" s="503"/>
      <c r="AU139" s="503"/>
      <c r="AV139" s="503"/>
      <c r="AW139" s="506"/>
      <c r="AX139" s="509"/>
      <c r="AY139" s="509"/>
      <c r="AZ139" s="512"/>
      <c r="BA139" s="512"/>
    </row>
    <row r="140" spans="1:53" ht="15" hidden="1" customHeight="1" x14ac:dyDescent="0.3">
      <c r="A140" s="650"/>
      <c r="B140" s="651"/>
      <c r="C140" s="652"/>
      <c r="D140" s="524"/>
      <c r="E140" s="527"/>
      <c r="F140" s="530"/>
      <c r="G140" s="509"/>
      <c r="H140" s="506"/>
      <c r="I140" s="533"/>
      <c r="J140" s="536"/>
      <c r="K140" s="539"/>
      <c r="L140" s="509"/>
      <c r="M140" s="509"/>
      <c r="N140" s="515"/>
      <c r="O140" s="518"/>
      <c r="P140" s="506"/>
      <c r="Q140" s="521"/>
      <c r="R140" s="506"/>
      <c r="S140" s="521"/>
      <c r="T140" s="506"/>
      <c r="U140" s="521"/>
      <c r="V140" s="542"/>
      <c r="W140" s="521"/>
      <c r="X140" s="521"/>
      <c r="Y140" s="503"/>
      <c r="Z140" s="145">
        <v>5</v>
      </c>
      <c r="AA140" s="143"/>
      <c r="AB140" s="166"/>
      <c r="AC140" s="143"/>
      <c r="AD140" s="148" t="str">
        <f t="shared" si="12"/>
        <v/>
      </c>
      <c r="AE140" s="166"/>
      <c r="AF140" s="150" t="str">
        <f t="shared" si="13"/>
        <v/>
      </c>
      <c r="AG140" s="166"/>
      <c r="AH140" s="144" t="str">
        <f t="shared" si="14"/>
        <v/>
      </c>
      <c r="AI140" s="151" t="str">
        <f t="shared" si="15"/>
        <v/>
      </c>
      <c r="AJ140" s="152" t="str">
        <f>IFERROR(IF(AND(AD139="Probabilidad",AD140="Probabilidad"),(AJ139-(+AJ139*AI140)),IF(AND(AD139="Impacto",AD140="Probabilidad"),(AJ138-(+AJ138*AI140)),IF(AD140="Impacto",AJ139,""))),"")</f>
        <v/>
      </c>
      <c r="AK140" s="152" t="str">
        <f>IFERROR(IF(AND(AD139="Impacto",AD140="Impacto"),(AK139-(+AK139*AI140)),IF(AND(AD139="Probabilidad",AD140="Impacto"),(AK138-(+AK138*AI140)),IF(AD140="Probabilidad",AK139,""))),"")</f>
        <v/>
      </c>
      <c r="AL140" s="167"/>
      <c r="AM140" s="167"/>
      <c r="AN140" s="167"/>
      <c r="AO140" s="545"/>
      <c r="AP140" s="545"/>
      <c r="AQ140" s="503"/>
      <c r="AR140" s="545"/>
      <c r="AS140" s="545"/>
      <c r="AT140" s="503"/>
      <c r="AU140" s="503"/>
      <c r="AV140" s="503"/>
      <c r="AW140" s="506"/>
      <c r="AX140" s="509"/>
      <c r="AY140" s="509"/>
      <c r="AZ140" s="512"/>
      <c r="BA140" s="512"/>
    </row>
    <row r="141" spans="1:53" ht="15.75" hidden="1" customHeight="1" thickBot="1" x14ac:dyDescent="0.35">
      <c r="A141" s="650"/>
      <c r="B141" s="651"/>
      <c r="C141" s="652"/>
      <c r="D141" s="525"/>
      <c r="E141" s="528"/>
      <c r="F141" s="531"/>
      <c r="G141" s="510"/>
      <c r="H141" s="507"/>
      <c r="I141" s="534"/>
      <c r="J141" s="537"/>
      <c r="K141" s="540"/>
      <c r="L141" s="510"/>
      <c r="M141" s="510"/>
      <c r="N141" s="516"/>
      <c r="O141" s="519"/>
      <c r="P141" s="507"/>
      <c r="Q141" s="522"/>
      <c r="R141" s="507"/>
      <c r="S141" s="522"/>
      <c r="T141" s="507"/>
      <c r="U141" s="522"/>
      <c r="V141" s="543"/>
      <c r="W141" s="522"/>
      <c r="X141" s="522"/>
      <c r="Y141" s="504"/>
      <c r="Z141" s="156">
        <v>6</v>
      </c>
      <c r="AA141" s="154"/>
      <c r="AB141" s="169"/>
      <c r="AC141" s="154"/>
      <c r="AD141" s="170" t="str">
        <f t="shared" si="12"/>
        <v/>
      </c>
      <c r="AE141" s="169"/>
      <c r="AF141" s="160" t="str">
        <f t="shared" si="13"/>
        <v/>
      </c>
      <c r="AG141" s="169"/>
      <c r="AH141" s="155" t="str">
        <f t="shared" si="14"/>
        <v/>
      </c>
      <c r="AI141" s="161" t="str">
        <f t="shared" si="15"/>
        <v/>
      </c>
      <c r="AJ141" s="203" t="str">
        <f>IFERROR(IF(AND(AD140="Probabilidad",AD141="Probabilidad"),(AJ140-(+AJ140*AI141)),IF(AND(AD140="Impacto",AD141="Probabilidad"),(AJ139-(+AJ139*AI141)),IF(AD141="Impacto",AJ140,""))),"")</f>
        <v/>
      </c>
      <c r="AK141" s="203" t="str">
        <f>IFERROR(IF(AND(AD140="Impacto",AD141="Impacto"),(AK140-(+AK140*AI141)),IF(AND(AD140="Probabilidad",AD141="Impacto"),(AK139-(+AK139*AI141)),IF(AD141="Probabilidad",AK140,""))),"")</f>
        <v/>
      </c>
      <c r="AL141" s="171"/>
      <c r="AM141" s="171"/>
      <c r="AN141" s="171"/>
      <c r="AO141" s="546"/>
      <c r="AP141" s="546"/>
      <c r="AQ141" s="504"/>
      <c r="AR141" s="546"/>
      <c r="AS141" s="546"/>
      <c r="AT141" s="504"/>
      <c r="AU141" s="504"/>
      <c r="AV141" s="504"/>
      <c r="AW141" s="507"/>
      <c r="AX141" s="510"/>
      <c r="AY141" s="510"/>
      <c r="AZ141" s="513"/>
      <c r="BA141" s="513"/>
    </row>
    <row r="142" spans="1:53" ht="15" hidden="1" customHeight="1" x14ac:dyDescent="0.3">
      <c r="A142" s="650"/>
      <c r="B142" s="651"/>
      <c r="C142" s="652"/>
      <c r="D142" s="523"/>
      <c r="E142" s="526"/>
      <c r="F142" s="529"/>
      <c r="G142" s="508"/>
      <c r="H142" s="505"/>
      <c r="I142" s="532" t="str">
        <f>IF(D142="","",IF(D142="RG",'Identificación RG-RF-RLA-FT'!B395,IF(H142="","",(CONCATENATE(H142," ",#REF!," ",G142," ",#REF!," ",M142," ",#REF!," ",L142)))))</f>
        <v/>
      </c>
      <c r="J142" s="535"/>
      <c r="K142" s="538" t="str">
        <f>CONCATENATE(" *",'Identificación RG-RF-RLA-FT'!C390," *",'Identificación RG-RF-RLA-FT'!E390," *",'Identificación RG-RF-RLA-FT'!G390)</f>
        <v xml:space="preserve"> * * *</v>
      </c>
      <c r="L142" s="508"/>
      <c r="M142" s="508"/>
      <c r="N142" s="514"/>
      <c r="O142" s="517"/>
      <c r="P142" s="505"/>
      <c r="Q142" s="520" t="str">
        <f>IF(P142="Muy Alta",100%,IF(P142="Alta",80%,IF(P142="Media",60%,IF(P142="Baja",40%,IF(P142="Muy Baja",20%,"")))))</f>
        <v/>
      </c>
      <c r="R142" s="505"/>
      <c r="S142" s="520" t="str">
        <f>IF(R142="Catastrófico",100%,IF(R142="Mayor",80%,IF(R142="Moderado",60%,IF(R142="Menor",40%,IF(R142="Leve",20%,"")))))</f>
        <v/>
      </c>
      <c r="T142" s="505"/>
      <c r="U142" s="520" t="str">
        <f>IF(T142="Catastrófico",100%,IF(T142="Mayor",80%,IF(T142="Moderado",60%,IF(T142="Menor",40%,IF(T142="Leve",20%,"")))))</f>
        <v/>
      </c>
      <c r="V142" s="541" t="str">
        <f>IF(W142=100%,"Catastrófico",IF(W142=80%,"Mayor",IF(W142=60%,"Moderado",IF(W142=40%,"Menor",IF(W142=20%,"Leve","")))))</f>
        <v/>
      </c>
      <c r="W142" s="520" t="str">
        <f>IF(AND(S142="",U142=""),"",MAX(S142,U142))</f>
        <v/>
      </c>
      <c r="X142" s="520" t="str">
        <f>CONCATENATE(P142,V142)</f>
        <v/>
      </c>
      <c r="Y142" s="502" t="str">
        <f>IF(X142="Muy AltaLeve","Alto",IF(X142="Muy AltaMenor","Alto",IF(X142="Muy AltaModerado","Alto",IF(X142="Muy AltaMayor","Alto",IF(X142="Muy AltaCatastrófico","Extremo",IF(X142="AltaLeve","Moderado",IF(X142="AltaMenor","Moderado",IF(X142="AltaModerado","Alto",IF(X142="AltaMayor","Alto",IF(X142="AltaCatastrófico","Extremo",IF(X142="MediaLeve","Moderado",IF(X142="MediaMenor","Moderado",IF(X142="MediaModerado","Moderado",IF(X142="MediaMayor","Alto",IF(X142="MediaCatastrófico","Extremo",IF(X142="BajaLeve","Bajo",IF(X142="BajaMenor","Moderado",IF(X142="BajaModerado","Moderado",IF(X142="BajaMayor","Alto",IF(X142="BajaCatastrófico","Extremo",IF(X142="Muy BajaLeve","Bajo",IF(X142="Muy BajaMenor","Bajo",IF(X142="Muy BajaModerado","Moderado",IF(X142="Muy BajaMayor","Alto",IF(X142="Muy BajaCatastrófico","Extremo","")))))))))))))))))))))))))</f>
        <v/>
      </c>
      <c r="Z142" s="135">
        <v>1</v>
      </c>
      <c r="AA142" s="133"/>
      <c r="AB142" s="136"/>
      <c r="AC142" s="133"/>
      <c r="AD142" s="137" t="str">
        <f t="shared" ref="AD142:AD165" si="16">IF(OR(AE142="Preventivo",AE142="Detectivo"),"Probabilidad",IF(AE142="Correctivo","Impacto",""))</f>
        <v/>
      </c>
      <c r="AE142" s="136"/>
      <c r="AF142" s="134" t="str">
        <f t="shared" ref="AF142:AF165" si="17">IF(AE142="","",IF(AE142="Preventivo",25%,IF(AE142="Detectivo",15%,IF(AE142="Correctivo",10%))))</f>
        <v/>
      </c>
      <c r="AG142" s="136"/>
      <c r="AH142" s="134" t="str">
        <f t="shared" ref="AH142:AH165" si="18">IF(AG142="Automático",25%,IF(AG142="Manual",15%,""))</f>
        <v/>
      </c>
      <c r="AI142" s="138" t="str">
        <f t="shared" ref="AI142:AI165" si="19">IF(OR(AF142="",AH142=""),"",AF142+AH142)</f>
        <v/>
      </c>
      <c r="AJ142" s="139" t="str">
        <f>IFERROR(IF(AD142="Probabilidad",(Q142-(+Q142*AI142)),IF(AD142="Impacto",Q142,"")),"")</f>
        <v/>
      </c>
      <c r="AK142" s="139" t="str">
        <f>IFERROR(IF(AD142="Impacto",(W142-(+W142*AI142)),IF(AD142="Probabilidad",W142,"")),"")</f>
        <v/>
      </c>
      <c r="AL142" s="140"/>
      <c r="AM142" s="140"/>
      <c r="AN142" s="140"/>
      <c r="AO142" s="544" t="str">
        <f>Q142</f>
        <v/>
      </c>
      <c r="AP142" s="544" t="str">
        <f>IF(AJ142="","",MIN(AJ142:AJ147))</f>
        <v/>
      </c>
      <c r="AQ142" s="502" t="str">
        <f>IFERROR(IF(AP142="","",IF(AP142&lt;=0.2,"Muy Baja",IF(AP142&lt;=0.4,"Baja",IF(AP142&lt;=0.6,"Media",IF(AP142&lt;=0.8,"Alta","Muy Alta"))))),"")</f>
        <v/>
      </c>
      <c r="AR142" s="544" t="str">
        <f>W142</f>
        <v/>
      </c>
      <c r="AS142" s="544" t="str">
        <f>IF(AK142="","",MIN(AK142:AK147))</f>
        <v/>
      </c>
      <c r="AT142" s="502" t="str">
        <f>IFERROR(IF(AS142="","",IF(AS142&lt;=0.2,"Leve",IF(AS142&lt;=0.4,"Menor",IF(AS142&lt;=0.6,"Moderado",IF(AS142&lt;=0.8,"Mayor","Catastrófico"))))),"")</f>
        <v/>
      </c>
      <c r="AU142" s="502" t="str">
        <f>Y142</f>
        <v/>
      </c>
      <c r="AV142" s="502" t="str">
        <f>IFERROR(IF(OR(AND(AQ142="Muy Baja",AT142="Leve"),AND(AQ142="Muy Baja",AT142="Menor"),AND(AQ142="Baja",AT142="Leve")),"Bajo",IF(OR(AND(AQ142="Muy baja",AT142="Moderado"),AND(AQ142="Baja",AT142="Menor"),AND(AQ142="Baja",AT142="Moderado"),AND(AQ142="Media",AT142="Leve"),AND(AQ142="Media",AT142="Menor"),AND(AQ142="Media",AT142="Moderado"),AND(AQ142="Alta",AT142="Leve"),AND(AQ142="Alta",AT142="Menor")),"Moderado",IF(OR(AND(AQ142="Muy Baja",AT142="Mayor"),AND(AQ142="Baja",AT142="Mayor"),AND(AQ142="Media",AT142="Mayor"),AND(AQ142="Alta",AT142="Moderado"),AND(AQ142="Alta",AT142="Mayor"),AND(AQ142="Muy Alta",AT142="Leve"),AND(AQ142="Muy Alta",AT142="Menor"),AND(AQ142="Muy Alta",AT142="Moderado"),AND(AQ142="Muy Alta",AT142="Mayor")),"Alto",IF(OR(AND(AQ142="Muy Baja",AT142="Catastrófico"),AND(AQ142="Baja",AT142="Catastrófico"),AND(AQ142="Media",AT142="Catastrófico"),AND(AQ142="Alta",AT142="Catastrófico"),AND(AQ142="Muy Alta",AT142="Catastrófico")),"Extremo","")))),"")</f>
        <v/>
      </c>
      <c r="AW142" s="505"/>
      <c r="AX142" s="508"/>
      <c r="AY142" s="508"/>
      <c r="AZ142" s="511"/>
      <c r="BA142" s="511"/>
    </row>
    <row r="143" spans="1:53" ht="15" hidden="1" customHeight="1" x14ac:dyDescent="0.3">
      <c r="A143" s="650"/>
      <c r="B143" s="651"/>
      <c r="C143" s="652"/>
      <c r="D143" s="524"/>
      <c r="E143" s="527"/>
      <c r="F143" s="530"/>
      <c r="G143" s="509"/>
      <c r="H143" s="506"/>
      <c r="I143" s="533"/>
      <c r="J143" s="536"/>
      <c r="K143" s="539"/>
      <c r="L143" s="509"/>
      <c r="M143" s="509"/>
      <c r="N143" s="515"/>
      <c r="O143" s="518"/>
      <c r="P143" s="506"/>
      <c r="Q143" s="521"/>
      <c r="R143" s="506"/>
      <c r="S143" s="521"/>
      <c r="T143" s="506"/>
      <c r="U143" s="521"/>
      <c r="V143" s="542"/>
      <c r="W143" s="521"/>
      <c r="X143" s="521"/>
      <c r="Y143" s="503"/>
      <c r="Z143" s="145">
        <v>2</v>
      </c>
      <c r="AA143" s="143"/>
      <c r="AB143" s="166"/>
      <c r="AC143" s="143"/>
      <c r="AD143" s="148" t="str">
        <f t="shared" si="16"/>
        <v/>
      </c>
      <c r="AE143" s="166"/>
      <c r="AF143" s="150" t="str">
        <f t="shared" si="17"/>
        <v/>
      </c>
      <c r="AG143" s="166"/>
      <c r="AH143" s="144" t="str">
        <f t="shared" si="18"/>
        <v/>
      </c>
      <c r="AI143" s="151" t="str">
        <f t="shared" si="19"/>
        <v/>
      </c>
      <c r="AJ143" s="152" t="str">
        <f>IFERROR(IF(AND(AD142="Probabilidad",AD143="Probabilidad"),(AJ142-(+AJ142*AI143)),IF(AD143="Probabilidad",(Q142-(+Q142*AI143)),IF(AD143="Impacto",AJ142,""))),"")</f>
        <v/>
      </c>
      <c r="AK143" s="152" t="str">
        <f>IFERROR(IF(AND(AD142="Impacto",AD143="Impacto"),(AK142-(+AK142*AI143)),IF(AD143="Impacto",(W142-(W142*AI143)),IF(AD143="Probabilidad",AK142,""))),"")</f>
        <v/>
      </c>
      <c r="AL143" s="167"/>
      <c r="AM143" s="167"/>
      <c r="AN143" s="167"/>
      <c r="AO143" s="545"/>
      <c r="AP143" s="545"/>
      <c r="AQ143" s="503"/>
      <c r="AR143" s="545"/>
      <c r="AS143" s="545"/>
      <c r="AT143" s="503"/>
      <c r="AU143" s="503"/>
      <c r="AV143" s="503"/>
      <c r="AW143" s="506"/>
      <c r="AX143" s="509"/>
      <c r="AY143" s="509"/>
      <c r="AZ143" s="512"/>
      <c r="BA143" s="512"/>
    </row>
    <row r="144" spans="1:53" ht="15" hidden="1" customHeight="1" x14ac:dyDescent="0.3">
      <c r="A144" s="650"/>
      <c r="B144" s="651"/>
      <c r="C144" s="652"/>
      <c r="D144" s="524"/>
      <c r="E144" s="527"/>
      <c r="F144" s="530"/>
      <c r="G144" s="509"/>
      <c r="H144" s="506"/>
      <c r="I144" s="533"/>
      <c r="J144" s="536"/>
      <c r="K144" s="539"/>
      <c r="L144" s="509"/>
      <c r="M144" s="509"/>
      <c r="N144" s="515"/>
      <c r="O144" s="518"/>
      <c r="P144" s="506"/>
      <c r="Q144" s="521"/>
      <c r="R144" s="506"/>
      <c r="S144" s="521"/>
      <c r="T144" s="506"/>
      <c r="U144" s="521"/>
      <c r="V144" s="542"/>
      <c r="W144" s="521"/>
      <c r="X144" s="521"/>
      <c r="Y144" s="503"/>
      <c r="Z144" s="145">
        <v>3</v>
      </c>
      <c r="AA144" s="143"/>
      <c r="AB144" s="166"/>
      <c r="AC144" s="143"/>
      <c r="AD144" s="148" t="str">
        <f t="shared" si="16"/>
        <v/>
      </c>
      <c r="AE144" s="166"/>
      <c r="AF144" s="150" t="str">
        <f t="shared" si="17"/>
        <v/>
      </c>
      <c r="AG144" s="166"/>
      <c r="AH144" s="144" t="str">
        <f t="shared" si="18"/>
        <v/>
      </c>
      <c r="AI144" s="151" t="str">
        <f t="shared" si="19"/>
        <v/>
      </c>
      <c r="AJ144" s="152" t="str">
        <f>IFERROR(IF(AND(AD143="Probabilidad",AD144="Probabilidad"),(AJ143-(+AJ143*AI144)),IF(AND(AD143="Impacto",AD144="Probabilidad"),(AJ142-(+AJ142*AI144)),IF(AD144="Impacto",AJ143,""))),"")</f>
        <v/>
      </c>
      <c r="AK144" s="152" t="str">
        <f>IFERROR(IF(AND(AD143="Impacto",AD144="Impacto"),(AK143-(+AK143*AI144)),IF(AND(AD143="Probabilidad",AD144="Impacto"),(AK142-(+AK142*AI144)),IF(AD144="Probabilidad",AK143,""))),"")</f>
        <v/>
      </c>
      <c r="AL144" s="167"/>
      <c r="AM144" s="167"/>
      <c r="AN144" s="167"/>
      <c r="AO144" s="545"/>
      <c r="AP144" s="545"/>
      <c r="AQ144" s="503"/>
      <c r="AR144" s="545"/>
      <c r="AS144" s="545"/>
      <c r="AT144" s="503"/>
      <c r="AU144" s="503"/>
      <c r="AV144" s="503"/>
      <c r="AW144" s="506"/>
      <c r="AX144" s="509"/>
      <c r="AY144" s="509"/>
      <c r="AZ144" s="512"/>
      <c r="BA144" s="512"/>
    </row>
    <row r="145" spans="1:53" ht="15" hidden="1" customHeight="1" x14ac:dyDescent="0.3">
      <c r="A145" s="650"/>
      <c r="B145" s="651"/>
      <c r="C145" s="652"/>
      <c r="D145" s="524"/>
      <c r="E145" s="527"/>
      <c r="F145" s="530"/>
      <c r="G145" s="509"/>
      <c r="H145" s="506"/>
      <c r="I145" s="533"/>
      <c r="J145" s="536"/>
      <c r="K145" s="539"/>
      <c r="L145" s="509"/>
      <c r="M145" s="509"/>
      <c r="N145" s="515"/>
      <c r="O145" s="518"/>
      <c r="P145" s="506"/>
      <c r="Q145" s="521"/>
      <c r="R145" s="506"/>
      <c r="S145" s="521"/>
      <c r="T145" s="506"/>
      <c r="U145" s="521"/>
      <c r="V145" s="542"/>
      <c r="W145" s="521"/>
      <c r="X145" s="521"/>
      <c r="Y145" s="503"/>
      <c r="Z145" s="145">
        <v>4</v>
      </c>
      <c r="AA145" s="143"/>
      <c r="AB145" s="166"/>
      <c r="AC145" s="143"/>
      <c r="AD145" s="148" t="str">
        <f t="shared" si="16"/>
        <v/>
      </c>
      <c r="AE145" s="166"/>
      <c r="AF145" s="150" t="str">
        <f t="shared" si="17"/>
        <v/>
      </c>
      <c r="AG145" s="166"/>
      <c r="AH145" s="144" t="str">
        <f t="shared" si="18"/>
        <v/>
      </c>
      <c r="AI145" s="151" t="str">
        <f t="shared" si="19"/>
        <v/>
      </c>
      <c r="AJ145" s="152" t="str">
        <f>IFERROR(IF(AND(AD144="Probabilidad",AD145="Probabilidad"),(AJ144-(+AJ144*AI145)),IF(AND(AD144="Impacto",AD145="Probabilidad"),(AJ143-(+AJ143*AI145)),IF(AD145="Impacto",AJ144,""))),"")</f>
        <v/>
      </c>
      <c r="AK145" s="152" t="str">
        <f>IFERROR(IF(AND(AD144="Impacto",AD145="Impacto"),(AK144-(+AK144*AI145)),IF(AND(AD144="Probabilidad",AD145="Impacto"),(AK143-(+AK143*AI145)),IF(AD145="Probabilidad",AK144,""))),"")</f>
        <v/>
      </c>
      <c r="AL145" s="167"/>
      <c r="AM145" s="167"/>
      <c r="AN145" s="167"/>
      <c r="AO145" s="545"/>
      <c r="AP145" s="545"/>
      <c r="AQ145" s="503"/>
      <c r="AR145" s="545"/>
      <c r="AS145" s="545"/>
      <c r="AT145" s="503"/>
      <c r="AU145" s="503"/>
      <c r="AV145" s="503"/>
      <c r="AW145" s="506"/>
      <c r="AX145" s="509"/>
      <c r="AY145" s="509"/>
      <c r="AZ145" s="512"/>
      <c r="BA145" s="512"/>
    </row>
    <row r="146" spans="1:53" ht="15" hidden="1" customHeight="1" x14ac:dyDescent="0.3">
      <c r="A146" s="650"/>
      <c r="B146" s="651"/>
      <c r="C146" s="652"/>
      <c r="D146" s="524"/>
      <c r="E146" s="527"/>
      <c r="F146" s="530"/>
      <c r="G146" s="509"/>
      <c r="H146" s="506"/>
      <c r="I146" s="533"/>
      <c r="J146" s="536"/>
      <c r="K146" s="539"/>
      <c r="L146" s="509"/>
      <c r="M146" s="509"/>
      <c r="N146" s="515"/>
      <c r="O146" s="518"/>
      <c r="P146" s="506"/>
      <c r="Q146" s="521"/>
      <c r="R146" s="506"/>
      <c r="S146" s="521"/>
      <c r="T146" s="506"/>
      <c r="U146" s="521"/>
      <c r="V146" s="542"/>
      <c r="W146" s="521"/>
      <c r="X146" s="521"/>
      <c r="Y146" s="503"/>
      <c r="Z146" s="145">
        <v>5</v>
      </c>
      <c r="AA146" s="143"/>
      <c r="AB146" s="166"/>
      <c r="AC146" s="143"/>
      <c r="AD146" s="148" t="str">
        <f t="shared" si="16"/>
        <v/>
      </c>
      <c r="AE146" s="166"/>
      <c r="AF146" s="150" t="str">
        <f t="shared" si="17"/>
        <v/>
      </c>
      <c r="AG146" s="166"/>
      <c r="AH146" s="144" t="str">
        <f t="shared" si="18"/>
        <v/>
      </c>
      <c r="AI146" s="151" t="str">
        <f t="shared" si="19"/>
        <v/>
      </c>
      <c r="AJ146" s="152" t="str">
        <f>IFERROR(IF(AND(AD145="Probabilidad",AD146="Probabilidad"),(AJ145-(+AJ145*AI146)),IF(AND(AD145="Impacto",AD146="Probabilidad"),(AJ144-(+AJ144*AI146)),IF(AD146="Impacto",AJ145,""))),"")</f>
        <v/>
      </c>
      <c r="AK146" s="152" t="str">
        <f>IFERROR(IF(AND(AD145="Impacto",AD146="Impacto"),(AK145-(+AK145*AI146)),IF(AND(AD145="Probabilidad",AD146="Impacto"),(AK144-(+AK144*AI146)),IF(AD146="Probabilidad",AK145,""))),"")</f>
        <v/>
      </c>
      <c r="AL146" s="167"/>
      <c r="AM146" s="167"/>
      <c r="AN146" s="167"/>
      <c r="AO146" s="545"/>
      <c r="AP146" s="545"/>
      <c r="AQ146" s="503"/>
      <c r="AR146" s="545"/>
      <c r="AS146" s="545"/>
      <c r="AT146" s="503"/>
      <c r="AU146" s="503"/>
      <c r="AV146" s="503"/>
      <c r="AW146" s="506"/>
      <c r="AX146" s="509"/>
      <c r="AY146" s="509"/>
      <c r="AZ146" s="512"/>
      <c r="BA146" s="512"/>
    </row>
    <row r="147" spans="1:53" ht="15.75" hidden="1" customHeight="1" thickBot="1" x14ac:dyDescent="0.35">
      <c r="A147" s="650"/>
      <c r="B147" s="651"/>
      <c r="C147" s="652"/>
      <c r="D147" s="525"/>
      <c r="E147" s="528"/>
      <c r="F147" s="531"/>
      <c r="G147" s="510"/>
      <c r="H147" s="507"/>
      <c r="I147" s="534"/>
      <c r="J147" s="537"/>
      <c r="K147" s="540"/>
      <c r="L147" s="510"/>
      <c r="M147" s="510"/>
      <c r="N147" s="516"/>
      <c r="O147" s="519"/>
      <c r="P147" s="507"/>
      <c r="Q147" s="522"/>
      <c r="R147" s="507"/>
      <c r="S147" s="522"/>
      <c r="T147" s="507"/>
      <c r="U147" s="522"/>
      <c r="V147" s="543"/>
      <c r="W147" s="522"/>
      <c r="X147" s="522"/>
      <c r="Y147" s="504"/>
      <c r="Z147" s="156">
        <v>6</v>
      </c>
      <c r="AA147" s="154"/>
      <c r="AB147" s="169"/>
      <c r="AC147" s="154"/>
      <c r="AD147" s="170" t="str">
        <f t="shared" si="16"/>
        <v/>
      </c>
      <c r="AE147" s="169"/>
      <c r="AF147" s="160" t="str">
        <f t="shared" si="17"/>
        <v/>
      </c>
      <c r="AG147" s="169"/>
      <c r="AH147" s="155" t="str">
        <f t="shared" si="18"/>
        <v/>
      </c>
      <c r="AI147" s="161" t="str">
        <f t="shared" si="19"/>
        <v/>
      </c>
      <c r="AJ147" s="203" t="str">
        <f>IFERROR(IF(AND(AD146="Probabilidad",AD147="Probabilidad"),(AJ146-(+AJ146*AI147)),IF(AND(AD146="Impacto",AD147="Probabilidad"),(AJ145-(+AJ145*AI147)),IF(AD147="Impacto",AJ146,""))),"")</f>
        <v/>
      </c>
      <c r="AK147" s="203" t="str">
        <f>IFERROR(IF(AND(AD146="Impacto",AD147="Impacto"),(AK146-(+AK146*AI147)),IF(AND(AD146="Probabilidad",AD147="Impacto"),(AK145-(+AK145*AI147)),IF(AD147="Probabilidad",AK146,""))),"")</f>
        <v/>
      </c>
      <c r="AL147" s="171"/>
      <c r="AM147" s="171"/>
      <c r="AN147" s="171"/>
      <c r="AO147" s="546"/>
      <c r="AP147" s="546"/>
      <c r="AQ147" s="504"/>
      <c r="AR147" s="546"/>
      <c r="AS147" s="546"/>
      <c r="AT147" s="504"/>
      <c r="AU147" s="504"/>
      <c r="AV147" s="504"/>
      <c r="AW147" s="507"/>
      <c r="AX147" s="510"/>
      <c r="AY147" s="510"/>
      <c r="AZ147" s="513"/>
      <c r="BA147" s="513"/>
    </row>
    <row r="148" spans="1:53" ht="15" hidden="1" customHeight="1" x14ac:dyDescent="0.3">
      <c r="A148" s="650"/>
      <c r="B148" s="651"/>
      <c r="C148" s="652"/>
      <c r="D148" s="523"/>
      <c r="E148" s="526"/>
      <c r="F148" s="529"/>
      <c r="G148" s="508"/>
      <c r="H148" s="505"/>
      <c r="I148" s="532" t="str">
        <f>IF(D148="","",IF(D148="RG",'Identificación RG-RF-RLA-FT'!B412,IF(H148="","",(CONCATENATE(H148," ",#REF!," ",G148," ",#REF!," ",M148," ",#REF!," ",L148)))))</f>
        <v/>
      </c>
      <c r="J148" s="535"/>
      <c r="K148" s="538" t="str">
        <f>CONCATENATE(" *",'Identificación RG-RF-RLA-FT'!C407," *",'Identificación RG-RF-RLA-FT'!E407," *",'Identificación RG-RF-RLA-FT'!G407)</f>
        <v xml:space="preserve"> * * *</v>
      </c>
      <c r="L148" s="508"/>
      <c r="M148" s="508"/>
      <c r="N148" s="514"/>
      <c r="O148" s="517"/>
      <c r="P148" s="505"/>
      <c r="Q148" s="520" t="str">
        <f>IF(P148="Muy Alta",100%,IF(P148="Alta",80%,IF(P148="Media",60%,IF(P148="Baja",40%,IF(P148="Muy Baja",20%,"")))))</f>
        <v/>
      </c>
      <c r="R148" s="505"/>
      <c r="S148" s="520" t="str">
        <f>IF(R148="Catastrófico",100%,IF(R148="Mayor",80%,IF(R148="Moderado",60%,IF(R148="Menor",40%,IF(R148="Leve",20%,"")))))</f>
        <v/>
      </c>
      <c r="T148" s="505"/>
      <c r="U148" s="520" t="str">
        <f>IF(T148="Catastrófico",100%,IF(T148="Mayor",80%,IF(T148="Moderado",60%,IF(T148="Menor",40%,IF(T148="Leve",20%,"")))))</f>
        <v/>
      </c>
      <c r="V148" s="541" t="str">
        <f>IF(W148=100%,"Catastrófico",IF(W148=80%,"Mayor",IF(W148=60%,"Moderado",IF(W148=40%,"Menor",IF(W148=20%,"Leve","")))))</f>
        <v/>
      </c>
      <c r="W148" s="520" t="str">
        <f>IF(AND(S148="",U148=""),"",MAX(S148,U148))</f>
        <v/>
      </c>
      <c r="X148" s="520" t="str">
        <f>CONCATENATE(P148,V148)</f>
        <v/>
      </c>
      <c r="Y148" s="502" t="str">
        <f>IF(X148="Muy AltaLeve","Alto",IF(X148="Muy AltaMenor","Alto",IF(X148="Muy AltaModerado","Alto",IF(X148="Muy AltaMayor","Alto",IF(X148="Muy AltaCatastrófico","Extremo",IF(X148="AltaLeve","Moderado",IF(X148="AltaMenor","Moderado",IF(X148="AltaModerado","Alto",IF(X148="AltaMayor","Alto",IF(X148="AltaCatastrófico","Extremo",IF(X148="MediaLeve","Moderado",IF(X148="MediaMenor","Moderado",IF(X148="MediaModerado","Moderado",IF(X148="MediaMayor","Alto",IF(X148="MediaCatastrófico","Extremo",IF(X148="BajaLeve","Bajo",IF(X148="BajaMenor","Moderado",IF(X148="BajaModerado","Moderado",IF(X148="BajaMayor","Alto",IF(X148="BajaCatastrófico","Extremo",IF(X148="Muy BajaLeve","Bajo",IF(X148="Muy BajaMenor","Bajo",IF(X148="Muy BajaModerado","Moderado",IF(X148="Muy BajaMayor","Alto",IF(X148="Muy BajaCatastrófico","Extremo","")))))))))))))))))))))))))</f>
        <v/>
      </c>
      <c r="Z148" s="135">
        <v>1</v>
      </c>
      <c r="AA148" s="133"/>
      <c r="AB148" s="136"/>
      <c r="AC148" s="133"/>
      <c r="AD148" s="137" t="str">
        <f t="shared" si="16"/>
        <v/>
      </c>
      <c r="AE148" s="136"/>
      <c r="AF148" s="134" t="str">
        <f t="shared" si="17"/>
        <v/>
      </c>
      <c r="AG148" s="136"/>
      <c r="AH148" s="134" t="str">
        <f t="shared" si="18"/>
        <v/>
      </c>
      <c r="AI148" s="138" t="str">
        <f t="shared" si="19"/>
        <v/>
      </c>
      <c r="AJ148" s="139" t="str">
        <f>IFERROR(IF(AD148="Probabilidad",(Q148-(+Q148*AI148)),IF(AD148="Impacto",Q148,"")),"")</f>
        <v/>
      </c>
      <c r="AK148" s="139" t="str">
        <f>IFERROR(IF(AD148="Impacto",(W148-(+W148*AI148)),IF(AD148="Probabilidad",W148,"")),"")</f>
        <v/>
      </c>
      <c r="AL148" s="140"/>
      <c r="AM148" s="140"/>
      <c r="AN148" s="140"/>
      <c r="AO148" s="544" t="str">
        <f>Q148</f>
        <v/>
      </c>
      <c r="AP148" s="544" t="str">
        <f>IF(AJ148="","",MIN(AJ148:AJ153))</f>
        <v/>
      </c>
      <c r="AQ148" s="502" t="str">
        <f>IFERROR(IF(AP148="","",IF(AP148&lt;=0.2,"Muy Baja",IF(AP148&lt;=0.4,"Baja",IF(AP148&lt;=0.6,"Media",IF(AP148&lt;=0.8,"Alta","Muy Alta"))))),"")</f>
        <v/>
      </c>
      <c r="AR148" s="544" t="str">
        <f>W148</f>
        <v/>
      </c>
      <c r="AS148" s="544" t="str">
        <f>IF(AK148="","",MIN(AK148:AK153))</f>
        <v/>
      </c>
      <c r="AT148" s="502" t="str">
        <f>IFERROR(IF(AS148="","",IF(AS148&lt;=0.2,"Leve",IF(AS148&lt;=0.4,"Menor",IF(AS148&lt;=0.6,"Moderado",IF(AS148&lt;=0.8,"Mayor","Catastrófico"))))),"")</f>
        <v/>
      </c>
      <c r="AU148" s="502" t="str">
        <f>Y148</f>
        <v/>
      </c>
      <c r="AV148" s="502" t="str">
        <f>IFERROR(IF(OR(AND(AQ148="Muy Baja",AT148="Leve"),AND(AQ148="Muy Baja",AT148="Menor"),AND(AQ148="Baja",AT148="Leve")),"Bajo",IF(OR(AND(AQ148="Muy baja",AT148="Moderado"),AND(AQ148="Baja",AT148="Menor"),AND(AQ148="Baja",AT148="Moderado"),AND(AQ148="Media",AT148="Leve"),AND(AQ148="Media",AT148="Menor"),AND(AQ148="Media",AT148="Moderado"),AND(AQ148="Alta",AT148="Leve"),AND(AQ148="Alta",AT148="Menor")),"Moderado",IF(OR(AND(AQ148="Muy Baja",AT148="Mayor"),AND(AQ148="Baja",AT148="Mayor"),AND(AQ148="Media",AT148="Mayor"),AND(AQ148="Alta",AT148="Moderado"),AND(AQ148="Alta",AT148="Mayor"),AND(AQ148="Muy Alta",AT148="Leve"),AND(AQ148="Muy Alta",AT148="Menor"),AND(AQ148="Muy Alta",AT148="Moderado"),AND(AQ148="Muy Alta",AT148="Mayor")),"Alto",IF(OR(AND(AQ148="Muy Baja",AT148="Catastrófico"),AND(AQ148="Baja",AT148="Catastrófico"),AND(AQ148="Media",AT148="Catastrófico"),AND(AQ148="Alta",AT148="Catastrófico"),AND(AQ148="Muy Alta",AT148="Catastrófico")),"Extremo","")))),"")</f>
        <v/>
      </c>
      <c r="AW148" s="505"/>
      <c r="AX148" s="508"/>
      <c r="AY148" s="508"/>
      <c r="AZ148" s="511"/>
      <c r="BA148" s="511"/>
    </row>
    <row r="149" spans="1:53" ht="15" hidden="1" customHeight="1" x14ac:dyDescent="0.3">
      <c r="A149" s="650"/>
      <c r="B149" s="651"/>
      <c r="C149" s="652"/>
      <c r="D149" s="524"/>
      <c r="E149" s="527"/>
      <c r="F149" s="530"/>
      <c r="G149" s="509"/>
      <c r="H149" s="506"/>
      <c r="I149" s="533"/>
      <c r="J149" s="536"/>
      <c r="K149" s="539"/>
      <c r="L149" s="509"/>
      <c r="M149" s="509"/>
      <c r="N149" s="515"/>
      <c r="O149" s="518"/>
      <c r="P149" s="506"/>
      <c r="Q149" s="521"/>
      <c r="R149" s="506"/>
      <c r="S149" s="521"/>
      <c r="T149" s="506"/>
      <c r="U149" s="521"/>
      <c r="V149" s="542"/>
      <c r="W149" s="521"/>
      <c r="X149" s="521"/>
      <c r="Y149" s="503"/>
      <c r="Z149" s="145">
        <v>2</v>
      </c>
      <c r="AA149" s="143"/>
      <c r="AB149" s="166"/>
      <c r="AC149" s="143"/>
      <c r="AD149" s="148" t="str">
        <f t="shared" si="16"/>
        <v/>
      </c>
      <c r="AE149" s="166"/>
      <c r="AF149" s="150" t="str">
        <f t="shared" si="17"/>
        <v/>
      </c>
      <c r="AG149" s="166"/>
      <c r="AH149" s="144" t="str">
        <f t="shared" si="18"/>
        <v/>
      </c>
      <c r="AI149" s="151" t="str">
        <f t="shared" si="19"/>
        <v/>
      </c>
      <c r="AJ149" s="152" t="str">
        <f>IFERROR(IF(AND(AD148="Probabilidad",AD149="Probabilidad"),(AJ148-(+AJ148*AI149)),IF(AD149="Probabilidad",(Q148-(+Q148*AI149)),IF(AD149="Impacto",AJ148,""))),"")</f>
        <v/>
      </c>
      <c r="AK149" s="152" t="str">
        <f>IFERROR(IF(AND(AD148="Impacto",AD149="Impacto"),(AK148-(+AK148*AI149)),IF(AD149="Impacto",(W148-(W148*AI149)),IF(AD149="Probabilidad",AK148,""))),"")</f>
        <v/>
      </c>
      <c r="AL149" s="167"/>
      <c r="AM149" s="167"/>
      <c r="AN149" s="167"/>
      <c r="AO149" s="545"/>
      <c r="AP149" s="545"/>
      <c r="AQ149" s="503"/>
      <c r="AR149" s="545"/>
      <c r="AS149" s="545"/>
      <c r="AT149" s="503"/>
      <c r="AU149" s="503"/>
      <c r="AV149" s="503"/>
      <c r="AW149" s="506"/>
      <c r="AX149" s="509"/>
      <c r="AY149" s="509"/>
      <c r="AZ149" s="512"/>
      <c r="BA149" s="512"/>
    </row>
    <row r="150" spans="1:53" ht="15" hidden="1" customHeight="1" x14ac:dyDescent="0.3">
      <c r="A150" s="650"/>
      <c r="B150" s="651"/>
      <c r="C150" s="652"/>
      <c r="D150" s="524"/>
      <c r="E150" s="527"/>
      <c r="F150" s="530"/>
      <c r="G150" s="509"/>
      <c r="H150" s="506"/>
      <c r="I150" s="533"/>
      <c r="J150" s="536"/>
      <c r="K150" s="539"/>
      <c r="L150" s="509"/>
      <c r="M150" s="509"/>
      <c r="N150" s="515"/>
      <c r="O150" s="518"/>
      <c r="P150" s="506"/>
      <c r="Q150" s="521"/>
      <c r="R150" s="506"/>
      <c r="S150" s="521"/>
      <c r="T150" s="506"/>
      <c r="U150" s="521"/>
      <c r="V150" s="542"/>
      <c r="W150" s="521"/>
      <c r="X150" s="521"/>
      <c r="Y150" s="503"/>
      <c r="Z150" s="145">
        <v>3</v>
      </c>
      <c r="AA150" s="143"/>
      <c r="AB150" s="166"/>
      <c r="AC150" s="143"/>
      <c r="AD150" s="148" t="str">
        <f t="shared" si="16"/>
        <v/>
      </c>
      <c r="AE150" s="166"/>
      <c r="AF150" s="150" t="str">
        <f t="shared" si="17"/>
        <v/>
      </c>
      <c r="AG150" s="166"/>
      <c r="AH150" s="144" t="str">
        <f t="shared" si="18"/>
        <v/>
      </c>
      <c r="AI150" s="151" t="str">
        <f t="shared" si="19"/>
        <v/>
      </c>
      <c r="AJ150" s="152" t="str">
        <f>IFERROR(IF(AND(AD149="Probabilidad",AD150="Probabilidad"),(AJ149-(+AJ149*AI150)),IF(AND(AD149="Impacto",AD150="Probabilidad"),(AJ148-(+AJ148*AI150)),IF(AD150="Impacto",AJ149,""))),"")</f>
        <v/>
      </c>
      <c r="AK150" s="152" t="str">
        <f>IFERROR(IF(AND(AD149="Impacto",AD150="Impacto"),(AK149-(+AK149*AI150)),IF(AND(AD149="Probabilidad",AD150="Impacto"),(AK148-(+AK148*AI150)),IF(AD150="Probabilidad",AK149,""))),"")</f>
        <v/>
      </c>
      <c r="AL150" s="167"/>
      <c r="AM150" s="167"/>
      <c r="AN150" s="167"/>
      <c r="AO150" s="545"/>
      <c r="AP150" s="545"/>
      <c r="AQ150" s="503"/>
      <c r="AR150" s="545"/>
      <c r="AS150" s="545"/>
      <c r="AT150" s="503"/>
      <c r="AU150" s="503"/>
      <c r="AV150" s="503"/>
      <c r="AW150" s="506"/>
      <c r="AX150" s="509"/>
      <c r="AY150" s="509"/>
      <c r="AZ150" s="512"/>
      <c r="BA150" s="512"/>
    </row>
    <row r="151" spans="1:53" ht="15" hidden="1" customHeight="1" x14ac:dyDescent="0.3">
      <c r="A151" s="650"/>
      <c r="B151" s="651"/>
      <c r="C151" s="652"/>
      <c r="D151" s="524"/>
      <c r="E151" s="527"/>
      <c r="F151" s="530"/>
      <c r="G151" s="509"/>
      <c r="H151" s="506"/>
      <c r="I151" s="533"/>
      <c r="J151" s="536"/>
      <c r="K151" s="539"/>
      <c r="L151" s="509"/>
      <c r="M151" s="509"/>
      <c r="N151" s="515"/>
      <c r="O151" s="518"/>
      <c r="P151" s="506"/>
      <c r="Q151" s="521"/>
      <c r="R151" s="506"/>
      <c r="S151" s="521"/>
      <c r="T151" s="506"/>
      <c r="U151" s="521"/>
      <c r="V151" s="542"/>
      <c r="W151" s="521"/>
      <c r="X151" s="521"/>
      <c r="Y151" s="503"/>
      <c r="Z151" s="145">
        <v>4</v>
      </c>
      <c r="AA151" s="143"/>
      <c r="AB151" s="166"/>
      <c r="AC151" s="143"/>
      <c r="AD151" s="148" t="str">
        <f t="shared" si="16"/>
        <v/>
      </c>
      <c r="AE151" s="166"/>
      <c r="AF151" s="150" t="str">
        <f t="shared" si="17"/>
        <v/>
      </c>
      <c r="AG151" s="166"/>
      <c r="AH151" s="144" t="str">
        <f t="shared" si="18"/>
        <v/>
      </c>
      <c r="AI151" s="151" t="str">
        <f t="shared" si="19"/>
        <v/>
      </c>
      <c r="AJ151" s="152" t="str">
        <f>IFERROR(IF(AND(AD150="Probabilidad",AD151="Probabilidad"),(AJ150-(+AJ150*AI151)),IF(AND(AD150="Impacto",AD151="Probabilidad"),(AJ149-(+AJ149*AI151)),IF(AD151="Impacto",AJ150,""))),"")</f>
        <v/>
      </c>
      <c r="AK151" s="152" t="str">
        <f>IFERROR(IF(AND(AD150="Impacto",AD151="Impacto"),(AK150-(+AK150*AI151)),IF(AND(AD150="Probabilidad",AD151="Impacto"),(AK149-(+AK149*AI151)),IF(AD151="Probabilidad",AK150,""))),"")</f>
        <v/>
      </c>
      <c r="AL151" s="167"/>
      <c r="AM151" s="167"/>
      <c r="AN151" s="167"/>
      <c r="AO151" s="545"/>
      <c r="AP151" s="545"/>
      <c r="AQ151" s="503"/>
      <c r="AR151" s="545"/>
      <c r="AS151" s="545"/>
      <c r="AT151" s="503"/>
      <c r="AU151" s="503"/>
      <c r="AV151" s="503"/>
      <c r="AW151" s="506"/>
      <c r="AX151" s="509"/>
      <c r="AY151" s="509"/>
      <c r="AZ151" s="512"/>
      <c r="BA151" s="512"/>
    </row>
    <row r="152" spans="1:53" ht="15" hidden="1" customHeight="1" x14ac:dyDescent="0.3">
      <c r="A152" s="650"/>
      <c r="B152" s="651"/>
      <c r="C152" s="652"/>
      <c r="D152" s="524"/>
      <c r="E152" s="527"/>
      <c r="F152" s="530"/>
      <c r="G152" s="509"/>
      <c r="H152" s="506"/>
      <c r="I152" s="533"/>
      <c r="J152" s="536"/>
      <c r="K152" s="539"/>
      <c r="L152" s="509"/>
      <c r="M152" s="509"/>
      <c r="N152" s="515"/>
      <c r="O152" s="518"/>
      <c r="P152" s="506"/>
      <c r="Q152" s="521"/>
      <c r="R152" s="506"/>
      <c r="S152" s="521"/>
      <c r="T152" s="506"/>
      <c r="U152" s="521"/>
      <c r="V152" s="542"/>
      <c r="W152" s="521"/>
      <c r="X152" s="521"/>
      <c r="Y152" s="503"/>
      <c r="Z152" s="145">
        <v>5</v>
      </c>
      <c r="AA152" s="143"/>
      <c r="AB152" s="166"/>
      <c r="AC152" s="143"/>
      <c r="AD152" s="148" t="str">
        <f t="shared" si="16"/>
        <v/>
      </c>
      <c r="AE152" s="166"/>
      <c r="AF152" s="150" t="str">
        <f t="shared" si="17"/>
        <v/>
      </c>
      <c r="AG152" s="166"/>
      <c r="AH152" s="144" t="str">
        <f t="shared" si="18"/>
        <v/>
      </c>
      <c r="AI152" s="151" t="str">
        <f t="shared" si="19"/>
        <v/>
      </c>
      <c r="AJ152" s="152" t="str">
        <f>IFERROR(IF(AND(AD151="Probabilidad",AD152="Probabilidad"),(AJ151-(+AJ151*AI152)),IF(AND(AD151="Impacto",AD152="Probabilidad"),(AJ150-(+AJ150*AI152)),IF(AD152="Impacto",AJ151,""))),"")</f>
        <v/>
      </c>
      <c r="AK152" s="152" t="str">
        <f>IFERROR(IF(AND(AD151="Impacto",AD152="Impacto"),(AK151-(+AK151*AI152)),IF(AND(AD151="Probabilidad",AD152="Impacto"),(AK150-(+AK150*AI152)),IF(AD152="Probabilidad",AK151,""))),"")</f>
        <v/>
      </c>
      <c r="AL152" s="167"/>
      <c r="AM152" s="167"/>
      <c r="AN152" s="167"/>
      <c r="AO152" s="545"/>
      <c r="AP152" s="545"/>
      <c r="AQ152" s="503"/>
      <c r="AR152" s="545"/>
      <c r="AS152" s="545"/>
      <c r="AT152" s="503"/>
      <c r="AU152" s="503"/>
      <c r="AV152" s="503"/>
      <c r="AW152" s="506"/>
      <c r="AX152" s="509"/>
      <c r="AY152" s="509"/>
      <c r="AZ152" s="512"/>
      <c r="BA152" s="512"/>
    </row>
    <row r="153" spans="1:53" ht="15.75" hidden="1" customHeight="1" thickBot="1" x14ac:dyDescent="0.35">
      <c r="A153" s="650"/>
      <c r="B153" s="651"/>
      <c r="C153" s="652"/>
      <c r="D153" s="525"/>
      <c r="E153" s="528"/>
      <c r="F153" s="531"/>
      <c r="G153" s="510"/>
      <c r="H153" s="507"/>
      <c r="I153" s="534"/>
      <c r="J153" s="537"/>
      <c r="K153" s="540"/>
      <c r="L153" s="510"/>
      <c r="M153" s="510"/>
      <c r="N153" s="516"/>
      <c r="O153" s="519"/>
      <c r="P153" s="507"/>
      <c r="Q153" s="522"/>
      <c r="R153" s="507"/>
      <c r="S153" s="522"/>
      <c r="T153" s="507"/>
      <c r="U153" s="522"/>
      <c r="V153" s="543"/>
      <c r="W153" s="522"/>
      <c r="X153" s="522"/>
      <c r="Y153" s="504"/>
      <c r="Z153" s="156">
        <v>6</v>
      </c>
      <c r="AA153" s="154"/>
      <c r="AB153" s="169"/>
      <c r="AC153" s="154"/>
      <c r="AD153" s="170" t="str">
        <f t="shared" si="16"/>
        <v/>
      </c>
      <c r="AE153" s="169"/>
      <c r="AF153" s="160" t="str">
        <f t="shared" si="17"/>
        <v/>
      </c>
      <c r="AG153" s="169"/>
      <c r="AH153" s="155" t="str">
        <f t="shared" si="18"/>
        <v/>
      </c>
      <c r="AI153" s="161" t="str">
        <f t="shared" si="19"/>
        <v/>
      </c>
      <c r="AJ153" s="203" t="str">
        <f>IFERROR(IF(AND(AD152="Probabilidad",AD153="Probabilidad"),(AJ152-(+AJ152*AI153)),IF(AND(AD152="Impacto",AD153="Probabilidad"),(AJ151-(+AJ151*AI153)),IF(AD153="Impacto",AJ152,""))),"")</f>
        <v/>
      </c>
      <c r="AK153" s="203" t="str">
        <f>IFERROR(IF(AND(AD152="Impacto",AD153="Impacto"),(AK152-(+AK152*AI153)),IF(AND(AD152="Probabilidad",AD153="Impacto"),(AK151-(+AK151*AI153)),IF(AD153="Probabilidad",AK152,""))),"")</f>
        <v/>
      </c>
      <c r="AL153" s="171"/>
      <c r="AM153" s="171"/>
      <c r="AN153" s="171"/>
      <c r="AO153" s="546"/>
      <c r="AP153" s="546"/>
      <c r="AQ153" s="504"/>
      <c r="AR153" s="546"/>
      <c r="AS153" s="546"/>
      <c r="AT153" s="504"/>
      <c r="AU153" s="504"/>
      <c r="AV153" s="504"/>
      <c r="AW153" s="507"/>
      <c r="AX153" s="510"/>
      <c r="AY153" s="510"/>
      <c r="AZ153" s="513"/>
      <c r="BA153" s="513"/>
    </row>
    <row r="154" spans="1:53" ht="15" hidden="1" customHeight="1" x14ac:dyDescent="0.3">
      <c r="A154" s="650"/>
      <c r="B154" s="651"/>
      <c r="C154" s="652"/>
      <c r="D154" s="523"/>
      <c r="E154" s="526"/>
      <c r="F154" s="529"/>
      <c r="G154" s="508"/>
      <c r="H154" s="505"/>
      <c r="I154" s="532" t="str">
        <f>IF(D154="","",IF(D154="RG",'Identificación RG-RF-RLA-FT'!B429,IF(H154="","",(CONCATENATE(H154," ",#REF!," ",G154," ",#REF!," ",M154," ",#REF!," ",L154)))))</f>
        <v/>
      </c>
      <c r="J154" s="535"/>
      <c r="K154" s="538" t="str">
        <f>CONCATENATE(" *",'Identificación RG-RF-RLA-FT'!C424," *",'Identificación RG-RF-RLA-FT'!E424," *",'Identificación RG-RF-RLA-FT'!G424)</f>
        <v xml:space="preserve"> * * *</v>
      </c>
      <c r="L154" s="508"/>
      <c r="M154" s="508"/>
      <c r="N154" s="514"/>
      <c r="O154" s="517"/>
      <c r="P154" s="505"/>
      <c r="Q154" s="520" t="str">
        <f>IF(P154="Muy Alta",100%,IF(P154="Alta",80%,IF(P154="Media",60%,IF(P154="Baja",40%,IF(P154="Muy Baja",20%,"")))))</f>
        <v/>
      </c>
      <c r="R154" s="505"/>
      <c r="S154" s="520" t="str">
        <f>IF(R154="Catastrófico",100%,IF(R154="Mayor",80%,IF(R154="Moderado",60%,IF(R154="Menor",40%,IF(R154="Leve",20%,"")))))</f>
        <v/>
      </c>
      <c r="T154" s="505"/>
      <c r="U154" s="520" t="str">
        <f>IF(T154="Catastrófico",100%,IF(T154="Mayor",80%,IF(T154="Moderado",60%,IF(T154="Menor",40%,IF(T154="Leve",20%,"")))))</f>
        <v/>
      </c>
      <c r="V154" s="541" t="str">
        <f>IF(W154=100%,"Catastrófico",IF(W154=80%,"Mayor",IF(W154=60%,"Moderado",IF(W154=40%,"Menor",IF(W154=20%,"Leve","")))))</f>
        <v/>
      </c>
      <c r="W154" s="520" t="str">
        <f>IF(AND(S154="",U154=""),"",MAX(S154,U154))</f>
        <v/>
      </c>
      <c r="X154" s="520" t="str">
        <f>CONCATENATE(P154,V154)</f>
        <v/>
      </c>
      <c r="Y154" s="502" t="str">
        <f>IF(X154="Muy AltaLeve","Alto",IF(X154="Muy AltaMenor","Alto",IF(X154="Muy AltaModerado","Alto",IF(X154="Muy AltaMayor","Alto",IF(X154="Muy AltaCatastrófico","Extremo",IF(X154="AltaLeve","Moderado",IF(X154="AltaMenor","Moderado",IF(X154="AltaModerado","Alto",IF(X154="AltaMayor","Alto",IF(X154="AltaCatastrófico","Extremo",IF(X154="MediaLeve","Moderado",IF(X154="MediaMenor","Moderado",IF(X154="MediaModerado","Moderado",IF(X154="MediaMayor","Alto",IF(X154="MediaCatastrófico","Extremo",IF(X154="BajaLeve","Bajo",IF(X154="BajaMenor","Moderado",IF(X154="BajaModerado","Moderado",IF(X154="BajaMayor","Alto",IF(X154="BajaCatastrófico","Extremo",IF(X154="Muy BajaLeve","Bajo",IF(X154="Muy BajaMenor","Bajo",IF(X154="Muy BajaModerado","Moderado",IF(X154="Muy BajaMayor","Alto",IF(X154="Muy BajaCatastrófico","Extremo","")))))))))))))))))))))))))</f>
        <v/>
      </c>
      <c r="Z154" s="135">
        <v>1</v>
      </c>
      <c r="AA154" s="133"/>
      <c r="AB154" s="136"/>
      <c r="AC154" s="133"/>
      <c r="AD154" s="137" t="str">
        <f t="shared" si="16"/>
        <v/>
      </c>
      <c r="AE154" s="136"/>
      <c r="AF154" s="134" t="str">
        <f t="shared" si="17"/>
        <v/>
      </c>
      <c r="AG154" s="136"/>
      <c r="AH154" s="134" t="str">
        <f t="shared" si="18"/>
        <v/>
      </c>
      <c r="AI154" s="138" t="str">
        <f t="shared" si="19"/>
        <v/>
      </c>
      <c r="AJ154" s="139" t="str">
        <f>IFERROR(IF(AD154="Probabilidad",(Q154-(+Q154*AI154)),IF(AD154="Impacto",Q154,"")),"")</f>
        <v/>
      </c>
      <c r="AK154" s="139" t="str">
        <f>IFERROR(IF(AD154="Impacto",(W154-(+W154*AI154)),IF(AD154="Probabilidad",W154,"")),"")</f>
        <v/>
      </c>
      <c r="AL154" s="140"/>
      <c r="AM154" s="140"/>
      <c r="AN154" s="140"/>
      <c r="AO154" s="544" t="str">
        <f>Q154</f>
        <v/>
      </c>
      <c r="AP154" s="544" t="str">
        <f>IF(AJ154="","",MIN(AJ154:AJ159))</f>
        <v/>
      </c>
      <c r="AQ154" s="502" t="str">
        <f>IFERROR(IF(AP154="","",IF(AP154&lt;=0.2,"Muy Baja",IF(AP154&lt;=0.4,"Baja",IF(AP154&lt;=0.6,"Media",IF(AP154&lt;=0.8,"Alta","Muy Alta"))))),"")</f>
        <v/>
      </c>
      <c r="AR154" s="544" t="str">
        <f>W154</f>
        <v/>
      </c>
      <c r="AS154" s="544" t="str">
        <f>IF(AK154="","",MIN(AK154:AK159))</f>
        <v/>
      </c>
      <c r="AT154" s="502" t="str">
        <f>IFERROR(IF(AS154="","",IF(AS154&lt;=0.2,"Leve",IF(AS154&lt;=0.4,"Menor",IF(AS154&lt;=0.6,"Moderado",IF(AS154&lt;=0.8,"Mayor","Catastrófico"))))),"")</f>
        <v/>
      </c>
      <c r="AU154" s="502" t="str">
        <f>Y154</f>
        <v/>
      </c>
      <c r="AV154" s="502" t="str">
        <f>IFERROR(IF(OR(AND(AQ154="Muy Baja",AT154="Leve"),AND(AQ154="Muy Baja",AT154="Menor"),AND(AQ154="Baja",AT154="Leve")),"Bajo",IF(OR(AND(AQ154="Muy baja",AT154="Moderado"),AND(AQ154="Baja",AT154="Menor"),AND(AQ154="Baja",AT154="Moderado"),AND(AQ154="Media",AT154="Leve"),AND(AQ154="Media",AT154="Menor"),AND(AQ154="Media",AT154="Moderado"),AND(AQ154="Alta",AT154="Leve"),AND(AQ154="Alta",AT154="Menor")),"Moderado",IF(OR(AND(AQ154="Muy Baja",AT154="Mayor"),AND(AQ154="Baja",AT154="Mayor"),AND(AQ154="Media",AT154="Mayor"),AND(AQ154="Alta",AT154="Moderado"),AND(AQ154="Alta",AT154="Mayor"),AND(AQ154="Muy Alta",AT154="Leve"),AND(AQ154="Muy Alta",AT154="Menor"),AND(AQ154="Muy Alta",AT154="Moderado"),AND(AQ154="Muy Alta",AT154="Mayor")),"Alto",IF(OR(AND(AQ154="Muy Baja",AT154="Catastrófico"),AND(AQ154="Baja",AT154="Catastrófico"),AND(AQ154="Media",AT154="Catastrófico"),AND(AQ154="Alta",AT154="Catastrófico"),AND(AQ154="Muy Alta",AT154="Catastrófico")),"Extremo","")))),"")</f>
        <v/>
      </c>
      <c r="AW154" s="505"/>
      <c r="AX154" s="508"/>
      <c r="AY154" s="508"/>
      <c r="AZ154" s="511"/>
      <c r="BA154" s="511"/>
    </row>
    <row r="155" spans="1:53" ht="15" hidden="1" customHeight="1" x14ac:dyDescent="0.3">
      <c r="A155" s="650"/>
      <c r="B155" s="651"/>
      <c r="C155" s="652"/>
      <c r="D155" s="524"/>
      <c r="E155" s="527"/>
      <c r="F155" s="530"/>
      <c r="G155" s="509"/>
      <c r="H155" s="506"/>
      <c r="I155" s="533"/>
      <c r="J155" s="536"/>
      <c r="K155" s="539"/>
      <c r="L155" s="509"/>
      <c r="M155" s="509"/>
      <c r="N155" s="515"/>
      <c r="O155" s="518"/>
      <c r="P155" s="506"/>
      <c r="Q155" s="521"/>
      <c r="R155" s="506"/>
      <c r="S155" s="521"/>
      <c r="T155" s="506"/>
      <c r="U155" s="521"/>
      <c r="V155" s="542"/>
      <c r="W155" s="521"/>
      <c r="X155" s="521"/>
      <c r="Y155" s="503"/>
      <c r="Z155" s="145">
        <v>2</v>
      </c>
      <c r="AA155" s="143"/>
      <c r="AB155" s="166"/>
      <c r="AC155" s="143"/>
      <c r="AD155" s="148" t="str">
        <f t="shared" si="16"/>
        <v/>
      </c>
      <c r="AE155" s="166"/>
      <c r="AF155" s="150" t="str">
        <f t="shared" si="17"/>
        <v/>
      </c>
      <c r="AG155" s="166"/>
      <c r="AH155" s="144" t="str">
        <f t="shared" si="18"/>
        <v/>
      </c>
      <c r="AI155" s="151" t="str">
        <f t="shared" si="19"/>
        <v/>
      </c>
      <c r="AJ155" s="152" t="str">
        <f>IFERROR(IF(AND(AD154="Probabilidad",AD155="Probabilidad"),(AJ154-(+AJ154*AI155)),IF(AD155="Probabilidad",(Q154-(+Q154*AI155)),IF(AD155="Impacto",AJ154,""))),"")</f>
        <v/>
      </c>
      <c r="AK155" s="152" t="str">
        <f>IFERROR(IF(AND(AD154="Impacto",AD155="Impacto"),(AK154-(+AK154*AI155)),IF(AD155="Impacto",(W154-(W154*AI155)),IF(AD155="Probabilidad",AK154,""))),"")</f>
        <v/>
      </c>
      <c r="AL155" s="167"/>
      <c r="AM155" s="167"/>
      <c r="AN155" s="167"/>
      <c r="AO155" s="545"/>
      <c r="AP155" s="545"/>
      <c r="AQ155" s="503"/>
      <c r="AR155" s="545"/>
      <c r="AS155" s="545"/>
      <c r="AT155" s="503"/>
      <c r="AU155" s="503"/>
      <c r="AV155" s="503"/>
      <c r="AW155" s="506"/>
      <c r="AX155" s="509"/>
      <c r="AY155" s="509"/>
      <c r="AZ155" s="512"/>
      <c r="BA155" s="512"/>
    </row>
    <row r="156" spans="1:53" ht="15" hidden="1" customHeight="1" x14ac:dyDescent="0.3">
      <c r="A156" s="650"/>
      <c r="B156" s="651"/>
      <c r="C156" s="652"/>
      <c r="D156" s="524"/>
      <c r="E156" s="527"/>
      <c r="F156" s="530"/>
      <c r="G156" s="509"/>
      <c r="H156" s="506"/>
      <c r="I156" s="533"/>
      <c r="J156" s="536"/>
      <c r="K156" s="539"/>
      <c r="L156" s="509"/>
      <c r="M156" s="509"/>
      <c r="N156" s="515"/>
      <c r="O156" s="518"/>
      <c r="P156" s="506"/>
      <c r="Q156" s="521"/>
      <c r="R156" s="506"/>
      <c r="S156" s="521"/>
      <c r="T156" s="506"/>
      <c r="U156" s="521"/>
      <c r="V156" s="542"/>
      <c r="W156" s="521"/>
      <c r="X156" s="521"/>
      <c r="Y156" s="503"/>
      <c r="Z156" s="145">
        <v>3</v>
      </c>
      <c r="AA156" s="143"/>
      <c r="AB156" s="166"/>
      <c r="AC156" s="143"/>
      <c r="AD156" s="148" t="str">
        <f t="shared" si="16"/>
        <v/>
      </c>
      <c r="AE156" s="166"/>
      <c r="AF156" s="150" t="str">
        <f t="shared" si="17"/>
        <v/>
      </c>
      <c r="AG156" s="166"/>
      <c r="AH156" s="144" t="str">
        <f t="shared" si="18"/>
        <v/>
      </c>
      <c r="AI156" s="151" t="str">
        <f t="shared" si="19"/>
        <v/>
      </c>
      <c r="AJ156" s="152" t="str">
        <f>IFERROR(IF(AND(AD155="Probabilidad",AD156="Probabilidad"),(AJ155-(+AJ155*AI156)),IF(AND(AD155="Impacto",AD156="Probabilidad"),(AJ154-(+AJ154*AI156)),IF(AD156="Impacto",AJ155,""))),"")</f>
        <v/>
      </c>
      <c r="AK156" s="152" t="str">
        <f>IFERROR(IF(AND(AD155="Impacto",AD156="Impacto"),(AK155-(+AK155*AI156)),IF(AND(AD155="Probabilidad",AD156="Impacto"),(AK154-(+AK154*AI156)),IF(AD156="Probabilidad",AK155,""))),"")</f>
        <v/>
      </c>
      <c r="AL156" s="167"/>
      <c r="AM156" s="167"/>
      <c r="AN156" s="167"/>
      <c r="AO156" s="545"/>
      <c r="AP156" s="545"/>
      <c r="AQ156" s="503"/>
      <c r="AR156" s="545"/>
      <c r="AS156" s="545"/>
      <c r="AT156" s="503"/>
      <c r="AU156" s="503"/>
      <c r="AV156" s="503"/>
      <c r="AW156" s="506"/>
      <c r="AX156" s="509"/>
      <c r="AY156" s="509"/>
      <c r="AZ156" s="512"/>
      <c r="BA156" s="512"/>
    </row>
    <row r="157" spans="1:53" ht="15" hidden="1" customHeight="1" x14ac:dyDescent="0.3">
      <c r="A157" s="650"/>
      <c r="B157" s="651"/>
      <c r="C157" s="652"/>
      <c r="D157" s="524"/>
      <c r="E157" s="527"/>
      <c r="F157" s="530"/>
      <c r="G157" s="509"/>
      <c r="H157" s="506"/>
      <c r="I157" s="533"/>
      <c r="J157" s="536"/>
      <c r="K157" s="539"/>
      <c r="L157" s="509"/>
      <c r="M157" s="509"/>
      <c r="N157" s="515"/>
      <c r="O157" s="518"/>
      <c r="P157" s="506"/>
      <c r="Q157" s="521"/>
      <c r="R157" s="506"/>
      <c r="S157" s="521"/>
      <c r="T157" s="506"/>
      <c r="U157" s="521"/>
      <c r="V157" s="542"/>
      <c r="W157" s="521"/>
      <c r="X157" s="521"/>
      <c r="Y157" s="503"/>
      <c r="Z157" s="145">
        <v>4</v>
      </c>
      <c r="AA157" s="143"/>
      <c r="AB157" s="166"/>
      <c r="AC157" s="143"/>
      <c r="AD157" s="148" t="str">
        <f t="shared" si="16"/>
        <v/>
      </c>
      <c r="AE157" s="166"/>
      <c r="AF157" s="150" t="str">
        <f t="shared" si="17"/>
        <v/>
      </c>
      <c r="AG157" s="166"/>
      <c r="AH157" s="144" t="str">
        <f t="shared" si="18"/>
        <v/>
      </c>
      <c r="AI157" s="151" t="str">
        <f t="shared" si="19"/>
        <v/>
      </c>
      <c r="AJ157" s="152" t="str">
        <f>IFERROR(IF(AND(AD156="Probabilidad",AD157="Probabilidad"),(AJ156-(+AJ156*AI157)),IF(AND(AD156="Impacto",AD157="Probabilidad"),(AJ155-(+AJ155*AI157)),IF(AD157="Impacto",AJ156,""))),"")</f>
        <v/>
      </c>
      <c r="AK157" s="152" t="str">
        <f>IFERROR(IF(AND(AD156="Impacto",AD157="Impacto"),(AK156-(+AK156*AI157)),IF(AND(AD156="Probabilidad",AD157="Impacto"),(AK155-(+AK155*AI157)),IF(AD157="Probabilidad",AK156,""))),"")</f>
        <v/>
      </c>
      <c r="AL157" s="167"/>
      <c r="AM157" s="167"/>
      <c r="AN157" s="167"/>
      <c r="AO157" s="545"/>
      <c r="AP157" s="545"/>
      <c r="AQ157" s="503"/>
      <c r="AR157" s="545"/>
      <c r="AS157" s="545"/>
      <c r="AT157" s="503"/>
      <c r="AU157" s="503"/>
      <c r="AV157" s="503"/>
      <c r="AW157" s="506"/>
      <c r="AX157" s="509"/>
      <c r="AY157" s="509"/>
      <c r="AZ157" s="512"/>
      <c r="BA157" s="512"/>
    </row>
    <row r="158" spans="1:53" ht="15" hidden="1" customHeight="1" x14ac:dyDescent="0.3">
      <c r="A158" s="650"/>
      <c r="B158" s="651"/>
      <c r="C158" s="652"/>
      <c r="D158" s="524"/>
      <c r="E158" s="527"/>
      <c r="F158" s="530"/>
      <c r="G158" s="509"/>
      <c r="H158" s="506"/>
      <c r="I158" s="533"/>
      <c r="J158" s="536"/>
      <c r="K158" s="539"/>
      <c r="L158" s="509"/>
      <c r="M158" s="509"/>
      <c r="N158" s="515"/>
      <c r="O158" s="518"/>
      <c r="P158" s="506"/>
      <c r="Q158" s="521"/>
      <c r="R158" s="506"/>
      <c r="S158" s="521"/>
      <c r="T158" s="506"/>
      <c r="U158" s="521"/>
      <c r="V158" s="542"/>
      <c r="W158" s="521"/>
      <c r="X158" s="521"/>
      <c r="Y158" s="503"/>
      <c r="Z158" s="145">
        <v>5</v>
      </c>
      <c r="AA158" s="143"/>
      <c r="AB158" s="166"/>
      <c r="AC158" s="143"/>
      <c r="AD158" s="148" t="str">
        <f t="shared" si="16"/>
        <v/>
      </c>
      <c r="AE158" s="166"/>
      <c r="AF158" s="150" t="str">
        <f t="shared" si="17"/>
        <v/>
      </c>
      <c r="AG158" s="166"/>
      <c r="AH158" s="144" t="str">
        <f t="shared" si="18"/>
        <v/>
      </c>
      <c r="AI158" s="151" t="str">
        <f t="shared" si="19"/>
        <v/>
      </c>
      <c r="AJ158" s="152" t="str">
        <f>IFERROR(IF(AND(AD157="Probabilidad",AD158="Probabilidad"),(AJ157-(+AJ157*AI158)),IF(AND(AD157="Impacto",AD158="Probabilidad"),(AJ156-(+AJ156*AI158)),IF(AD158="Impacto",AJ157,""))),"")</f>
        <v/>
      </c>
      <c r="AK158" s="152" t="str">
        <f>IFERROR(IF(AND(AD157="Impacto",AD158="Impacto"),(AK157-(+AK157*AI158)),IF(AND(AD157="Probabilidad",AD158="Impacto"),(AK156-(+AK156*AI158)),IF(AD158="Probabilidad",AK157,""))),"")</f>
        <v/>
      </c>
      <c r="AL158" s="167"/>
      <c r="AM158" s="167"/>
      <c r="AN158" s="167"/>
      <c r="AO158" s="545"/>
      <c r="AP158" s="545"/>
      <c r="AQ158" s="503"/>
      <c r="AR158" s="545"/>
      <c r="AS158" s="545"/>
      <c r="AT158" s="503"/>
      <c r="AU158" s="503"/>
      <c r="AV158" s="503"/>
      <c r="AW158" s="506"/>
      <c r="AX158" s="509"/>
      <c r="AY158" s="509"/>
      <c r="AZ158" s="512"/>
      <c r="BA158" s="512"/>
    </row>
    <row r="159" spans="1:53" ht="15.75" hidden="1" customHeight="1" thickBot="1" x14ac:dyDescent="0.35">
      <c r="A159" s="650"/>
      <c r="B159" s="651"/>
      <c r="C159" s="652"/>
      <c r="D159" s="525"/>
      <c r="E159" s="528"/>
      <c r="F159" s="531"/>
      <c r="G159" s="510"/>
      <c r="H159" s="507"/>
      <c r="I159" s="534"/>
      <c r="J159" s="537"/>
      <c r="K159" s="540"/>
      <c r="L159" s="510"/>
      <c r="M159" s="510"/>
      <c r="N159" s="516"/>
      <c r="O159" s="519"/>
      <c r="P159" s="507"/>
      <c r="Q159" s="522"/>
      <c r="R159" s="507"/>
      <c r="S159" s="522"/>
      <c r="T159" s="507"/>
      <c r="U159" s="522"/>
      <c r="V159" s="543"/>
      <c r="W159" s="522"/>
      <c r="X159" s="522"/>
      <c r="Y159" s="504"/>
      <c r="Z159" s="156">
        <v>6</v>
      </c>
      <c r="AA159" s="154"/>
      <c r="AB159" s="169"/>
      <c r="AC159" s="154"/>
      <c r="AD159" s="170" t="str">
        <f t="shared" si="16"/>
        <v/>
      </c>
      <c r="AE159" s="169"/>
      <c r="AF159" s="160" t="str">
        <f t="shared" si="17"/>
        <v/>
      </c>
      <c r="AG159" s="169"/>
      <c r="AH159" s="155" t="str">
        <f t="shared" si="18"/>
        <v/>
      </c>
      <c r="AI159" s="161" t="str">
        <f t="shared" si="19"/>
        <v/>
      </c>
      <c r="AJ159" s="203" t="str">
        <f>IFERROR(IF(AND(AD158="Probabilidad",AD159="Probabilidad"),(AJ158-(+AJ158*AI159)),IF(AND(AD158="Impacto",AD159="Probabilidad"),(AJ157-(+AJ157*AI159)),IF(AD159="Impacto",AJ158,""))),"")</f>
        <v/>
      </c>
      <c r="AK159" s="203" t="str">
        <f>IFERROR(IF(AND(AD158="Impacto",AD159="Impacto"),(AK158-(+AK158*AI159)),IF(AND(AD158="Probabilidad",AD159="Impacto"),(AK157-(+AK157*AI159)),IF(AD159="Probabilidad",AK158,""))),"")</f>
        <v/>
      </c>
      <c r="AL159" s="171"/>
      <c r="AM159" s="171"/>
      <c r="AN159" s="171"/>
      <c r="AO159" s="546"/>
      <c r="AP159" s="546"/>
      <c r="AQ159" s="504"/>
      <c r="AR159" s="546"/>
      <c r="AS159" s="546"/>
      <c r="AT159" s="504"/>
      <c r="AU159" s="504"/>
      <c r="AV159" s="504"/>
      <c r="AW159" s="507"/>
      <c r="AX159" s="510"/>
      <c r="AY159" s="510"/>
      <c r="AZ159" s="513"/>
      <c r="BA159" s="513"/>
    </row>
    <row r="160" spans="1:53" ht="15" hidden="1" customHeight="1" x14ac:dyDescent="0.3">
      <c r="A160" s="650"/>
      <c r="B160" s="651"/>
      <c r="C160" s="652"/>
      <c r="D160" s="523"/>
      <c r="E160" s="526"/>
      <c r="F160" s="529"/>
      <c r="G160" s="508"/>
      <c r="H160" s="505"/>
      <c r="I160" s="532" t="str">
        <f>IF(D160="","",IF(D160="RG",'Identificación RG-RF-RLA-FT'!B446,IF(H160="","",(CONCATENATE(H160," ",#REF!," ",G160," ",#REF!," ",M160," ",#REF!," ",L160)))))</f>
        <v/>
      </c>
      <c r="J160" s="535"/>
      <c r="K160" s="538" t="str">
        <f>CONCATENATE(" *",'Identificación RG-RF-RLA-FT'!C441," *",'Identificación RG-RF-RLA-FT'!E441," *",'Identificación RG-RF-RLA-FT'!G441)</f>
        <v xml:space="preserve"> * * *</v>
      </c>
      <c r="L160" s="508"/>
      <c r="M160" s="508"/>
      <c r="N160" s="514"/>
      <c r="O160" s="517"/>
      <c r="P160" s="505"/>
      <c r="Q160" s="520" t="str">
        <f>IF(P160="Muy Alta",100%,IF(P160="Alta",80%,IF(P160="Media",60%,IF(P160="Baja",40%,IF(P160="Muy Baja",20%,"")))))</f>
        <v/>
      </c>
      <c r="R160" s="505"/>
      <c r="S160" s="520" t="str">
        <f>IF(R160="Catastrófico",100%,IF(R160="Mayor",80%,IF(R160="Moderado",60%,IF(R160="Menor",40%,IF(R160="Leve",20%,"")))))</f>
        <v/>
      </c>
      <c r="T160" s="505"/>
      <c r="U160" s="520" t="str">
        <f>IF(T160="Catastrófico",100%,IF(T160="Mayor",80%,IF(T160="Moderado",60%,IF(T160="Menor",40%,IF(T160="Leve",20%,"")))))</f>
        <v/>
      </c>
      <c r="V160" s="541" t="str">
        <f>IF(W160=100%,"Catastrófico",IF(W160=80%,"Mayor",IF(W160=60%,"Moderado",IF(W160=40%,"Menor",IF(W160=20%,"Leve","")))))</f>
        <v/>
      </c>
      <c r="W160" s="520" t="str">
        <f>IF(AND(S160="",U160=""),"",MAX(S160,U160))</f>
        <v/>
      </c>
      <c r="X160" s="520" t="str">
        <f>CONCATENATE(P160,V160)</f>
        <v/>
      </c>
      <c r="Y160" s="502" t="str">
        <f>IF(X160="Muy AltaLeve","Alto",IF(X160="Muy AltaMenor","Alto",IF(X160="Muy AltaModerado","Alto",IF(X160="Muy AltaMayor","Alto",IF(X160="Muy AltaCatastrófico","Extremo",IF(X160="AltaLeve","Moderado",IF(X160="AltaMenor","Moderado",IF(X160="AltaModerado","Alto",IF(X160="AltaMayor","Alto",IF(X160="AltaCatastrófico","Extremo",IF(X160="MediaLeve","Moderado",IF(X160="MediaMenor","Moderado",IF(X160="MediaModerado","Moderado",IF(X160="MediaMayor","Alto",IF(X160="MediaCatastrófico","Extremo",IF(X160="BajaLeve","Bajo",IF(X160="BajaMenor","Moderado",IF(X160="BajaModerado","Moderado",IF(X160="BajaMayor","Alto",IF(X160="BajaCatastrófico","Extremo",IF(X160="Muy BajaLeve","Bajo",IF(X160="Muy BajaMenor","Bajo",IF(X160="Muy BajaModerado","Moderado",IF(X160="Muy BajaMayor","Alto",IF(X160="Muy BajaCatastrófico","Extremo","")))))))))))))))))))))))))</f>
        <v/>
      </c>
      <c r="Z160" s="135">
        <v>1</v>
      </c>
      <c r="AA160" s="133"/>
      <c r="AB160" s="136"/>
      <c r="AC160" s="133"/>
      <c r="AD160" s="137" t="str">
        <f t="shared" si="16"/>
        <v/>
      </c>
      <c r="AE160" s="136"/>
      <c r="AF160" s="134" t="str">
        <f t="shared" si="17"/>
        <v/>
      </c>
      <c r="AG160" s="136"/>
      <c r="AH160" s="134" t="str">
        <f t="shared" si="18"/>
        <v/>
      </c>
      <c r="AI160" s="138" t="str">
        <f t="shared" si="19"/>
        <v/>
      </c>
      <c r="AJ160" s="139" t="str">
        <f>IFERROR(IF(AD160="Probabilidad",(Q160-(+Q160*AI160)),IF(AD160="Impacto",Q160,"")),"")</f>
        <v/>
      </c>
      <c r="AK160" s="139" t="str">
        <f>IFERROR(IF(AD160="Impacto",(W160-(+W160*AI160)),IF(AD160="Probabilidad",W160,"")),"")</f>
        <v/>
      </c>
      <c r="AL160" s="140"/>
      <c r="AM160" s="140"/>
      <c r="AN160" s="140"/>
      <c r="AO160" s="544" t="str">
        <f>Q160</f>
        <v/>
      </c>
      <c r="AP160" s="544" t="str">
        <f>IF(AJ160="","",MIN(AJ160:AJ165))</f>
        <v/>
      </c>
      <c r="AQ160" s="502" t="str">
        <f>IFERROR(IF(AP160="","",IF(AP160&lt;=0.2,"Muy Baja",IF(AP160&lt;=0.4,"Baja",IF(AP160&lt;=0.6,"Media",IF(AP160&lt;=0.8,"Alta","Muy Alta"))))),"")</f>
        <v/>
      </c>
      <c r="AR160" s="544" t="str">
        <f>W160</f>
        <v/>
      </c>
      <c r="AS160" s="544" t="str">
        <f>IF(AK160="","",MIN(AK160:AK165))</f>
        <v/>
      </c>
      <c r="AT160" s="502" t="str">
        <f>IFERROR(IF(AS160="","",IF(AS160&lt;=0.2,"Leve",IF(AS160&lt;=0.4,"Menor",IF(AS160&lt;=0.6,"Moderado",IF(AS160&lt;=0.8,"Mayor","Catastrófico"))))),"")</f>
        <v/>
      </c>
      <c r="AU160" s="502" t="str">
        <f>Y160</f>
        <v/>
      </c>
      <c r="AV160" s="502" t="str">
        <f>IFERROR(IF(OR(AND(AQ160="Muy Baja",AT160="Leve"),AND(AQ160="Muy Baja",AT160="Menor"),AND(AQ160="Baja",AT160="Leve")),"Bajo",IF(OR(AND(AQ160="Muy baja",AT160="Moderado"),AND(AQ160="Baja",AT160="Menor"),AND(AQ160="Baja",AT160="Moderado"),AND(AQ160="Media",AT160="Leve"),AND(AQ160="Media",AT160="Menor"),AND(AQ160="Media",AT160="Moderado"),AND(AQ160="Alta",AT160="Leve"),AND(AQ160="Alta",AT160="Menor")),"Moderado",IF(OR(AND(AQ160="Muy Baja",AT160="Mayor"),AND(AQ160="Baja",AT160="Mayor"),AND(AQ160="Media",AT160="Mayor"),AND(AQ160="Alta",AT160="Moderado"),AND(AQ160="Alta",AT160="Mayor"),AND(AQ160="Muy Alta",AT160="Leve"),AND(AQ160="Muy Alta",AT160="Menor"),AND(AQ160="Muy Alta",AT160="Moderado"),AND(AQ160="Muy Alta",AT160="Mayor")),"Alto",IF(OR(AND(AQ160="Muy Baja",AT160="Catastrófico"),AND(AQ160="Baja",AT160="Catastrófico"),AND(AQ160="Media",AT160="Catastrófico"),AND(AQ160="Alta",AT160="Catastrófico"),AND(AQ160="Muy Alta",AT160="Catastrófico")),"Extremo","")))),"")</f>
        <v/>
      </c>
      <c r="AW160" s="505"/>
      <c r="AX160" s="508"/>
      <c r="AY160" s="508"/>
      <c r="AZ160" s="511"/>
      <c r="BA160" s="511"/>
    </row>
    <row r="161" spans="1:53" ht="15" hidden="1" customHeight="1" x14ac:dyDescent="0.3">
      <c r="A161" s="650"/>
      <c r="B161" s="651"/>
      <c r="C161" s="652"/>
      <c r="D161" s="524"/>
      <c r="E161" s="527"/>
      <c r="F161" s="530"/>
      <c r="G161" s="509"/>
      <c r="H161" s="506"/>
      <c r="I161" s="533"/>
      <c r="J161" s="536"/>
      <c r="K161" s="539"/>
      <c r="L161" s="509"/>
      <c r="M161" s="509"/>
      <c r="N161" s="515"/>
      <c r="O161" s="518"/>
      <c r="P161" s="506"/>
      <c r="Q161" s="521"/>
      <c r="R161" s="506"/>
      <c r="S161" s="521"/>
      <c r="T161" s="506"/>
      <c r="U161" s="521"/>
      <c r="V161" s="542"/>
      <c r="W161" s="521"/>
      <c r="X161" s="521"/>
      <c r="Y161" s="503"/>
      <c r="Z161" s="145">
        <v>2</v>
      </c>
      <c r="AA161" s="143"/>
      <c r="AB161" s="166"/>
      <c r="AC161" s="143"/>
      <c r="AD161" s="148" t="str">
        <f t="shared" si="16"/>
        <v/>
      </c>
      <c r="AE161" s="166"/>
      <c r="AF161" s="150" t="str">
        <f t="shared" si="17"/>
        <v/>
      </c>
      <c r="AG161" s="166"/>
      <c r="AH161" s="144" t="str">
        <f t="shared" si="18"/>
        <v/>
      </c>
      <c r="AI161" s="151" t="str">
        <f t="shared" si="19"/>
        <v/>
      </c>
      <c r="AJ161" s="152" t="str">
        <f>IFERROR(IF(AND(AD160="Probabilidad",AD161="Probabilidad"),(AJ160-(+AJ160*AI161)),IF(AD161="Probabilidad",(Q160-(+Q160*AI161)),IF(AD161="Impacto",AJ160,""))),"")</f>
        <v/>
      </c>
      <c r="AK161" s="152" t="str">
        <f>IFERROR(IF(AND(AD160="Impacto",AD161="Impacto"),(AK160-(+AK160*AI161)),IF(AD161="Impacto",(W160-(W160*AI161)),IF(AD161="Probabilidad",AK160,""))),"")</f>
        <v/>
      </c>
      <c r="AL161" s="167"/>
      <c r="AM161" s="167"/>
      <c r="AN161" s="167"/>
      <c r="AO161" s="545"/>
      <c r="AP161" s="545"/>
      <c r="AQ161" s="503"/>
      <c r="AR161" s="545"/>
      <c r="AS161" s="545"/>
      <c r="AT161" s="503"/>
      <c r="AU161" s="503"/>
      <c r="AV161" s="503"/>
      <c r="AW161" s="506"/>
      <c r="AX161" s="509"/>
      <c r="AY161" s="509"/>
      <c r="AZ161" s="512"/>
      <c r="BA161" s="512"/>
    </row>
    <row r="162" spans="1:53" ht="15" hidden="1" customHeight="1" x14ac:dyDescent="0.3">
      <c r="A162" s="650"/>
      <c r="B162" s="651"/>
      <c r="C162" s="652"/>
      <c r="D162" s="524"/>
      <c r="E162" s="527"/>
      <c r="F162" s="530"/>
      <c r="G162" s="509"/>
      <c r="H162" s="506"/>
      <c r="I162" s="533"/>
      <c r="J162" s="536"/>
      <c r="K162" s="539"/>
      <c r="L162" s="509"/>
      <c r="M162" s="509"/>
      <c r="N162" s="515"/>
      <c r="O162" s="518"/>
      <c r="P162" s="506"/>
      <c r="Q162" s="521"/>
      <c r="R162" s="506"/>
      <c r="S162" s="521"/>
      <c r="T162" s="506"/>
      <c r="U162" s="521"/>
      <c r="V162" s="542"/>
      <c r="W162" s="521"/>
      <c r="X162" s="521"/>
      <c r="Y162" s="503"/>
      <c r="Z162" s="145">
        <v>3</v>
      </c>
      <c r="AA162" s="143"/>
      <c r="AB162" s="166"/>
      <c r="AC162" s="143"/>
      <c r="AD162" s="148" t="str">
        <f t="shared" si="16"/>
        <v/>
      </c>
      <c r="AE162" s="166"/>
      <c r="AF162" s="150" t="str">
        <f t="shared" si="17"/>
        <v/>
      </c>
      <c r="AG162" s="166"/>
      <c r="AH162" s="144" t="str">
        <f t="shared" si="18"/>
        <v/>
      </c>
      <c r="AI162" s="151" t="str">
        <f t="shared" si="19"/>
        <v/>
      </c>
      <c r="AJ162" s="152" t="str">
        <f>IFERROR(IF(AND(AD161="Probabilidad",AD162="Probabilidad"),(AJ161-(+AJ161*AI162)),IF(AND(AD161="Impacto",AD162="Probabilidad"),(AJ160-(+AJ160*AI162)),IF(AD162="Impacto",AJ161,""))),"")</f>
        <v/>
      </c>
      <c r="AK162" s="152" t="str">
        <f>IFERROR(IF(AND(AD161="Impacto",AD162="Impacto"),(AK161-(+AK161*AI162)),IF(AND(AD161="Probabilidad",AD162="Impacto"),(AK160-(+AK160*AI162)),IF(AD162="Probabilidad",AK161,""))),"")</f>
        <v/>
      </c>
      <c r="AL162" s="167"/>
      <c r="AM162" s="167"/>
      <c r="AN162" s="167"/>
      <c r="AO162" s="545"/>
      <c r="AP162" s="545"/>
      <c r="AQ162" s="503"/>
      <c r="AR162" s="545"/>
      <c r="AS162" s="545"/>
      <c r="AT162" s="503"/>
      <c r="AU162" s="503"/>
      <c r="AV162" s="503"/>
      <c r="AW162" s="506"/>
      <c r="AX162" s="509"/>
      <c r="AY162" s="509"/>
      <c r="AZ162" s="512"/>
      <c r="BA162" s="512"/>
    </row>
    <row r="163" spans="1:53" ht="15" hidden="1" customHeight="1" x14ac:dyDescent="0.3">
      <c r="A163" s="650"/>
      <c r="B163" s="651"/>
      <c r="C163" s="652"/>
      <c r="D163" s="524"/>
      <c r="E163" s="527"/>
      <c r="F163" s="530"/>
      <c r="G163" s="509"/>
      <c r="H163" s="506"/>
      <c r="I163" s="533"/>
      <c r="J163" s="536"/>
      <c r="K163" s="539"/>
      <c r="L163" s="509"/>
      <c r="M163" s="509"/>
      <c r="N163" s="515"/>
      <c r="O163" s="518"/>
      <c r="P163" s="506"/>
      <c r="Q163" s="521"/>
      <c r="R163" s="506"/>
      <c r="S163" s="521"/>
      <c r="T163" s="506"/>
      <c r="U163" s="521"/>
      <c r="V163" s="542"/>
      <c r="W163" s="521"/>
      <c r="X163" s="521"/>
      <c r="Y163" s="503"/>
      <c r="Z163" s="145">
        <v>4</v>
      </c>
      <c r="AA163" s="143"/>
      <c r="AB163" s="166"/>
      <c r="AC163" s="143"/>
      <c r="AD163" s="148" t="str">
        <f t="shared" si="16"/>
        <v/>
      </c>
      <c r="AE163" s="166"/>
      <c r="AF163" s="150" t="str">
        <f t="shared" si="17"/>
        <v/>
      </c>
      <c r="AG163" s="166"/>
      <c r="AH163" s="144" t="str">
        <f t="shared" si="18"/>
        <v/>
      </c>
      <c r="AI163" s="151" t="str">
        <f t="shared" si="19"/>
        <v/>
      </c>
      <c r="AJ163" s="152" t="str">
        <f>IFERROR(IF(AND(AD162="Probabilidad",AD163="Probabilidad"),(AJ162-(+AJ162*AI163)),IF(AND(AD162="Impacto",AD163="Probabilidad"),(AJ161-(+AJ161*AI163)),IF(AD163="Impacto",AJ162,""))),"")</f>
        <v/>
      </c>
      <c r="AK163" s="152" t="str">
        <f>IFERROR(IF(AND(AD162="Impacto",AD163="Impacto"),(AK162-(+AK162*AI163)),IF(AND(AD162="Probabilidad",AD163="Impacto"),(AK161-(+AK161*AI163)),IF(AD163="Probabilidad",AK162,""))),"")</f>
        <v/>
      </c>
      <c r="AL163" s="167"/>
      <c r="AM163" s="167"/>
      <c r="AN163" s="167"/>
      <c r="AO163" s="545"/>
      <c r="AP163" s="545"/>
      <c r="AQ163" s="503"/>
      <c r="AR163" s="545"/>
      <c r="AS163" s="545"/>
      <c r="AT163" s="503"/>
      <c r="AU163" s="503"/>
      <c r="AV163" s="503"/>
      <c r="AW163" s="506"/>
      <c r="AX163" s="509"/>
      <c r="AY163" s="509"/>
      <c r="AZ163" s="512"/>
      <c r="BA163" s="512"/>
    </row>
    <row r="164" spans="1:53" ht="15" hidden="1" customHeight="1" x14ac:dyDescent="0.3">
      <c r="A164" s="650"/>
      <c r="B164" s="651"/>
      <c r="C164" s="652"/>
      <c r="D164" s="524"/>
      <c r="E164" s="527"/>
      <c r="F164" s="530"/>
      <c r="G164" s="509"/>
      <c r="H164" s="506"/>
      <c r="I164" s="533"/>
      <c r="J164" s="536"/>
      <c r="K164" s="539"/>
      <c r="L164" s="509"/>
      <c r="M164" s="509"/>
      <c r="N164" s="515"/>
      <c r="O164" s="518"/>
      <c r="P164" s="506"/>
      <c r="Q164" s="521"/>
      <c r="R164" s="506"/>
      <c r="S164" s="521"/>
      <c r="T164" s="506"/>
      <c r="U164" s="521"/>
      <c r="V164" s="542"/>
      <c r="W164" s="521"/>
      <c r="X164" s="521"/>
      <c r="Y164" s="503"/>
      <c r="Z164" s="145">
        <v>5</v>
      </c>
      <c r="AA164" s="143"/>
      <c r="AB164" s="166"/>
      <c r="AC164" s="143"/>
      <c r="AD164" s="148" t="str">
        <f t="shared" si="16"/>
        <v/>
      </c>
      <c r="AE164" s="166"/>
      <c r="AF164" s="150" t="str">
        <f t="shared" si="17"/>
        <v/>
      </c>
      <c r="AG164" s="166"/>
      <c r="AH164" s="144" t="str">
        <f t="shared" si="18"/>
        <v/>
      </c>
      <c r="AI164" s="151" t="str">
        <f t="shared" si="19"/>
        <v/>
      </c>
      <c r="AJ164" s="152" t="str">
        <f>IFERROR(IF(AND(AD163="Probabilidad",AD164="Probabilidad"),(AJ163-(+AJ163*AI164)),IF(AND(AD163="Impacto",AD164="Probabilidad"),(AJ162-(+AJ162*AI164)),IF(AD164="Impacto",AJ163,""))),"")</f>
        <v/>
      </c>
      <c r="AK164" s="152" t="str">
        <f>IFERROR(IF(AND(AD163="Impacto",AD164="Impacto"),(AK163-(+AK163*AI164)),IF(AND(AD163="Probabilidad",AD164="Impacto"),(AK162-(+AK162*AI164)),IF(AD164="Probabilidad",AK163,""))),"")</f>
        <v/>
      </c>
      <c r="AL164" s="167"/>
      <c r="AM164" s="167"/>
      <c r="AN164" s="167"/>
      <c r="AO164" s="545"/>
      <c r="AP164" s="545"/>
      <c r="AQ164" s="503"/>
      <c r="AR164" s="545"/>
      <c r="AS164" s="545"/>
      <c r="AT164" s="503"/>
      <c r="AU164" s="503"/>
      <c r="AV164" s="503"/>
      <c r="AW164" s="506"/>
      <c r="AX164" s="509"/>
      <c r="AY164" s="509"/>
      <c r="AZ164" s="512"/>
      <c r="BA164" s="512"/>
    </row>
    <row r="165" spans="1:53" ht="15.75" hidden="1" customHeight="1" thickBot="1" x14ac:dyDescent="0.35">
      <c r="A165" s="650"/>
      <c r="B165" s="651"/>
      <c r="C165" s="652"/>
      <c r="D165" s="525"/>
      <c r="E165" s="528"/>
      <c r="F165" s="531"/>
      <c r="G165" s="510"/>
      <c r="H165" s="507"/>
      <c r="I165" s="534"/>
      <c r="J165" s="537"/>
      <c r="K165" s="540"/>
      <c r="L165" s="510"/>
      <c r="M165" s="510"/>
      <c r="N165" s="516"/>
      <c r="O165" s="519"/>
      <c r="P165" s="507"/>
      <c r="Q165" s="522"/>
      <c r="R165" s="507"/>
      <c r="S165" s="522"/>
      <c r="T165" s="507"/>
      <c r="U165" s="522"/>
      <c r="V165" s="543"/>
      <c r="W165" s="522"/>
      <c r="X165" s="522"/>
      <c r="Y165" s="504"/>
      <c r="Z165" s="156">
        <v>6</v>
      </c>
      <c r="AA165" s="154"/>
      <c r="AB165" s="169"/>
      <c r="AC165" s="154"/>
      <c r="AD165" s="170" t="str">
        <f t="shared" si="16"/>
        <v/>
      </c>
      <c r="AE165" s="169"/>
      <c r="AF165" s="160" t="str">
        <f t="shared" si="17"/>
        <v/>
      </c>
      <c r="AG165" s="169"/>
      <c r="AH165" s="155" t="str">
        <f t="shared" si="18"/>
        <v/>
      </c>
      <c r="AI165" s="161" t="str">
        <f t="shared" si="19"/>
        <v/>
      </c>
      <c r="AJ165" s="203" t="str">
        <f>IFERROR(IF(AND(AD164="Probabilidad",AD165="Probabilidad"),(AJ164-(+AJ164*AI165)),IF(AND(AD164="Impacto",AD165="Probabilidad"),(AJ163-(+AJ163*AI165)),IF(AD165="Impacto",AJ164,""))),"")</f>
        <v/>
      </c>
      <c r="AK165" s="203" t="str">
        <f>IFERROR(IF(AND(AD164="Impacto",AD165="Impacto"),(AK164-(+AK164*AI165)),IF(AND(AD164="Probabilidad",AD165="Impacto"),(AK163-(+AK163*AI165)),IF(AD165="Probabilidad",AK164,""))),"")</f>
        <v/>
      </c>
      <c r="AL165" s="171"/>
      <c r="AM165" s="171"/>
      <c r="AN165" s="171"/>
      <c r="AO165" s="546"/>
      <c r="AP165" s="546"/>
      <c r="AQ165" s="504"/>
      <c r="AR165" s="546"/>
      <c r="AS165" s="546"/>
      <c r="AT165" s="504"/>
      <c r="AU165" s="504"/>
      <c r="AV165" s="504"/>
      <c r="AW165" s="507"/>
      <c r="AX165" s="510"/>
      <c r="AY165" s="510"/>
      <c r="AZ165" s="513"/>
      <c r="BA165" s="513"/>
    </row>
    <row r="166" spans="1:53" ht="15" hidden="1" customHeight="1" x14ac:dyDescent="0.3">
      <c r="A166" s="650"/>
      <c r="B166" s="651"/>
      <c r="C166" s="652"/>
      <c r="D166" s="523"/>
      <c r="E166" s="526"/>
      <c r="F166" s="529"/>
      <c r="G166" s="508"/>
      <c r="H166" s="505"/>
      <c r="I166" s="532" t="str">
        <f>IF(D166="","",IF(D166="RG",'Identificación RG-RF-RLA-FT'!B463,IF(H166="","",(CONCATENATE(H166," ",#REF!," ",G166," ",#REF!," ",M166," ",#REF!," ",L166)))))</f>
        <v/>
      </c>
      <c r="J166" s="535"/>
      <c r="K166" s="538" t="str">
        <f>CONCATENATE(" *",'Identificación RG-RF-RLA-FT'!C458," *",'Identificación RG-RF-RLA-FT'!E458," *",'Identificación RG-RF-RLA-FT'!G458)</f>
        <v xml:space="preserve"> * * *</v>
      </c>
      <c r="L166" s="508"/>
      <c r="M166" s="508"/>
      <c r="N166" s="514"/>
      <c r="O166" s="517"/>
      <c r="P166" s="505"/>
      <c r="Q166" s="520" t="str">
        <f>IF(P166="Muy Alta",100%,IF(P166="Alta",80%,IF(P166="Media",60%,IF(P166="Baja",40%,IF(P166="Muy Baja",20%,"")))))</f>
        <v/>
      </c>
      <c r="R166" s="505"/>
      <c r="S166" s="520" t="str">
        <f>IF(R166="Catastrófico",100%,IF(R166="Mayor",80%,IF(R166="Moderado",60%,IF(R166="Menor",40%,IF(R166="Leve",20%,"")))))</f>
        <v/>
      </c>
      <c r="T166" s="505"/>
      <c r="U166" s="520" t="str">
        <f>IF(T166="Catastrófico",100%,IF(T166="Mayor",80%,IF(T166="Moderado",60%,IF(T166="Menor",40%,IF(T166="Leve",20%,"")))))</f>
        <v/>
      </c>
      <c r="V166" s="541" t="str">
        <f>IF(W166=100%,"Catastrófico",IF(W166=80%,"Mayor",IF(W166=60%,"Moderado",IF(W166=40%,"Menor",IF(W166=20%,"Leve","")))))</f>
        <v/>
      </c>
      <c r="W166" s="520" t="str">
        <f>IF(AND(S166="",U166=""),"",MAX(S166,U166))</f>
        <v/>
      </c>
      <c r="X166" s="520" t="str">
        <f>CONCATENATE(P166,V166)</f>
        <v/>
      </c>
      <c r="Y166" s="502" t="str">
        <f>IF(X166="Muy AltaLeve","Alto",IF(X166="Muy AltaMenor","Alto",IF(X166="Muy AltaModerado","Alto",IF(X166="Muy AltaMayor","Alto",IF(X166="Muy AltaCatastrófico","Extremo",IF(X166="AltaLeve","Moderado",IF(X166="AltaMenor","Moderado",IF(X166="AltaModerado","Alto",IF(X166="AltaMayor","Alto",IF(X166="AltaCatastrófico","Extremo",IF(X166="MediaLeve","Moderado",IF(X166="MediaMenor","Moderado",IF(X166="MediaModerado","Moderado",IF(X166="MediaMayor","Alto",IF(X166="MediaCatastrófico","Extremo",IF(X166="BajaLeve","Bajo",IF(X166="BajaMenor","Moderado",IF(X166="BajaModerado","Moderado",IF(X166="BajaMayor","Alto",IF(X166="BajaCatastrófico","Extremo",IF(X166="Muy BajaLeve","Bajo",IF(X166="Muy BajaMenor","Bajo",IF(X166="Muy BajaModerado","Moderado",IF(X166="Muy BajaMayor","Alto",IF(X166="Muy BajaCatastrófico","Extremo","")))))))))))))))))))))))))</f>
        <v/>
      </c>
      <c r="Z166" s="135">
        <v>1</v>
      </c>
      <c r="AA166" s="133"/>
      <c r="AB166" s="136"/>
      <c r="AC166" s="133"/>
      <c r="AD166" s="137" t="str">
        <f t="shared" ref="AD166:AD189" si="20">IF(OR(AE166="Preventivo",AE166="Detectivo"),"Probabilidad",IF(AE166="Correctivo","Impacto",""))</f>
        <v/>
      </c>
      <c r="AE166" s="136"/>
      <c r="AF166" s="134" t="str">
        <f t="shared" ref="AF166:AF189" si="21">IF(AE166="","",IF(AE166="Preventivo",25%,IF(AE166="Detectivo",15%,IF(AE166="Correctivo",10%))))</f>
        <v/>
      </c>
      <c r="AG166" s="136"/>
      <c r="AH166" s="134" t="str">
        <f t="shared" ref="AH166:AH189" si="22">IF(AG166="Automático",25%,IF(AG166="Manual",15%,""))</f>
        <v/>
      </c>
      <c r="AI166" s="138" t="str">
        <f t="shared" ref="AI166:AI189" si="23">IF(OR(AF166="",AH166=""),"",AF166+AH166)</f>
        <v/>
      </c>
      <c r="AJ166" s="139" t="str">
        <f>IFERROR(IF(AD166="Probabilidad",(Q166-(+Q166*AI166)),IF(AD166="Impacto",Q166,"")),"")</f>
        <v/>
      </c>
      <c r="AK166" s="139" t="str">
        <f>IFERROR(IF(AD166="Impacto",(W166-(+W166*AI166)),IF(AD166="Probabilidad",W166,"")),"")</f>
        <v/>
      </c>
      <c r="AL166" s="140"/>
      <c r="AM166" s="140"/>
      <c r="AN166" s="140"/>
      <c r="AO166" s="544" t="str">
        <f>Q166</f>
        <v/>
      </c>
      <c r="AP166" s="544" t="str">
        <f>IF(AJ166="","",MIN(AJ166:AJ171))</f>
        <v/>
      </c>
      <c r="AQ166" s="502" t="str">
        <f>IFERROR(IF(AP166="","",IF(AP166&lt;=0.2,"Muy Baja",IF(AP166&lt;=0.4,"Baja",IF(AP166&lt;=0.6,"Media",IF(AP166&lt;=0.8,"Alta","Muy Alta"))))),"")</f>
        <v/>
      </c>
      <c r="AR166" s="544" t="str">
        <f>W166</f>
        <v/>
      </c>
      <c r="AS166" s="544" t="str">
        <f>IF(AK166="","",MIN(AK166:AK171))</f>
        <v/>
      </c>
      <c r="AT166" s="502" t="str">
        <f>IFERROR(IF(AS166="","",IF(AS166&lt;=0.2,"Leve",IF(AS166&lt;=0.4,"Menor",IF(AS166&lt;=0.6,"Moderado",IF(AS166&lt;=0.8,"Mayor","Catastrófico"))))),"")</f>
        <v/>
      </c>
      <c r="AU166" s="502" t="str">
        <f>Y166</f>
        <v/>
      </c>
      <c r="AV166" s="502" t="str">
        <f>IFERROR(IF(OR(AND(AQ166="Muy Baja",AT166="Leve"),AND(AQ166="Muy Baja",AT166="Menor"),AND(AQ166="Baja",AT166="Leve")),"Bajo",IF(OR(AND(AQ166="Muy baja",AT166="Moderado"),AND(AQ166="Baja",AT166="Menor"),AND(AQ166="Baja",AT166="Moderado"),AND(AQ166="Media",AT166="Leve"),AND(AQ166="Media",AT166="Menor"),AND(AQ166="Media",AT166="Moderado"),AND(AQ166="Alta",AT166="Leve"),AND(AQ166="Alta",AT166="Menor")),"Moderado",IF(OR(AND(AQ166="Muy Baja",AT166="Mayor"),AND(AQ166="Baja",AT166="Mayor"),AND(AQ166="Media",AT166="Mayor"),AND(AQ166="Alta",AT166="Moderado"),AND(AQ166="Alta",AT166="Mayor"),AND(AQ166="Muy Alta",AT166="Leve"),AND(AQ166="Muy Alta",AT166="Menor"),AND(AQ166="Muy Alta",AT166="Moderado"),AND(AQ166="Muy Alta",AT166="Mayor")),"Alto",IF(OR(AND(AQ166="Muy Baja",AT166="Catastrófico"),AND(AQ166="Baja",AT166="Catastrófico"),AND(AQ166="Media",AT166="Catastrófico"),AND(AQ166="Alta",AT166="Catastrófico"),AND(AQ166="Muy Alta",AT166="Catastrófico")),"Extremo","")))),"")</f>
        <v/>
      </c>
      <c r="AW166" s="505"/>
      <c r="AX166" s="508"/>
      <c r="AY166" s="508"/>
      <c r="AZ166" s="511"/>
      <c r="BA166" s="511"/>
    </row>
    <row r="167" spans="1:53" ht="15" hidden="1" customHeight="1" x14ac:dyDescent="0.3">
      <c r="A167" s="650"/>
      <c r="B167" s="651"/>
      <c r="C167" s="652"/>
      <c r="D167" s="524"/>
      <c r="E167" s="527"/>
      <c r="F167" s="530"/>
      <c r="G167" s="509"/>
      <c r="H167" s="506"/>
      <c r="I167" s="533"/>
      <c r="J167" s="536"/>
      <c r="K167" s="539"/>
      <c r="L167" s="509"/>
      <c r="M167" s="509"/>
      <c r="N167" s="515"/>
      <c r="O167" s="518"/>
      <c r="P167" s="506"/>
      <c r="Q167" s="521"/>
      <c r="R167" s="506"/>
      <c r="S167" s="521"/>
      <c r="T167" s="506"/>
      <c r="U167" s="521"/>
      <c r="V167" s="542"/>
      <c r="W167" s="521"/>
      <c r="X167" s="521"/>
      <c r="Y167" s="503"/>
      <c r="Z167" s="145">
        <v>2</v>
      </c>
      <c r="AA167" s="143"/>
      <c r="AB167" s="166"/>
      <c r="AC167" s="143"/>
      <c r="AD167" s="148" t="str">
        <f t="shared" si="20"/>
        <v/>
      </c>
      <c r="AE167" s="166"/>
      <c r="AF167" s="150" t="str">
        <f t="shared" si="21"/>
        <v/>
      </c>
      <c r="AG167" s="166"/>
      <c r="AH167" s="144" t="str">
        <f t="shared" si="22"/>
        <v/>
      </c>
      <c r="AI167" s="151" t="str">
        <f t="shared" si="23"/>
        <v/>
      </c>
      <c r="AJ167" s="152" t="str">
        <f>IFERROR(IF(AND(AD166="Probabilidad",AD167="Probabilidad"),(AJ166-(+AJ166*AI167)),IF(AD167="Probabilidad",(Q166-(+Q166*AI167)),IF(AD167="Impacto",AJ166,""))),"")</f>
        <v/>
      </c>
      <c r="AK167" s="152" t="str">
        <f>IFERROR(IF(AND(AD166="Impacto",AD167="Impacto"),(AK166-(+AK166*AI167)),IF(AD167="Impacto",(W166-(W166*AI167)),IF(AD167="Probabilidad",AK166,""))),"")</f>
        <v/>
      </c>
      <c r="AL167" s="167"/>
      <c r="AM167" s="167"/>
      <c r="AN167" s="167"/>
      <c r="AO167" s="545"/>
      <c r="AP167" s="545"/>
      <c r="AQ167" s="503"/>
      <c r="AR167" s="545"/>
      <c r="AS167" s="545"/>
      <c r="AT167" s="503"/>
      <c r="AU167" s="503"/>
      <c r="AV167" s="503"/>
      <c r="AW167" s="506"/>
      <c r="AX167" s="509"/>
      <c r="AY167" s="509"/>
      <c r="AZ167" s="512"/>
      <c r="BA167" s="512"/>
    </row>
    <row r="168" spans="1:53" ht="15" hidden="1" customHeight="1" x14ac:dyDescent="0.3">
      <c r="A168" s="650"/>
      <c r="B168" s="651"/>
      <c r="C168" s="652"/>
      <c r="D168" s="524"/>
      <c r="E168" s="527"/>
      <c r="F168" s="530"/>
      <c r="G168" s="509"/>
      <c r="H168" s="506"/>
      <c r="I168" s="533"/>
      <c r="J168" s="536"/>
      <c r="K168" s="539"/>
      <c r="L168" s="509"/>
      <c r="M168" s="509"/>
      <c r="N168" s="515"/>
      <c r="O168" s="518"/>
      <c r="P168" s="506"/>
      <c r="Q168" s="521"/>
      <c r="R168" s="506"/>
      <c r="S168" s="521"/>
      <c r="T168" s="506"/>
      <c r="U168" s="521"/>
      <c r="V168" s="542"/>
      <c r="W168" s="521"/>
      <c r="X168" s="521"/>
      <c r="Y168" s="503"/>
      <c r="Z168" s="145">
        <v>3</v>
      </c>
      <c r="AA168" s="143"/>
      <c r="AB168" s="166"/>
      <c r="AC168" s="143"/>
      <c r="AD168" s="148" t="str">
        <f t="shared" si="20"/>
        <v/>
      </c>
      <c r="AE168" s="166"/>
      <c r="AF168" s="150" t="str">
        <f t="shared" si="21"/>
        <v/>
      </c>
      <c r="AG168" s="166"/>
      <c r="AH168" s="144" t="str">
        <f t="shared" si="22"/>
        <v/>
      </c>
      <c r="AI168" s="151" t="str">
        <f t="shared" si="23"/>
        <v/>
      </c>
      <c r="AJ168" s="152" t="str">
        <f>IFERROR(IF(AND(AD167="Probabilidad",AD168="Probabilidad"),(AJ167-(+AJ167*AI168)),IF(AND(AD167="Impacto",AD168="Probabilidad"),(AJ166-(+AJ166*AI168)),IF(AD168="Impacto",AJ167,""))),"")</f>
        <v/>
      </c>
      <c r="AK168" s="152" t="str">
        <f>IFERROR(IF(AND(AD167="Impacto",AD168="Impacto"),(AK167-(+AK167*AI168)),IF(AND(AD167="Probabilidad",AD168="Impacto"),(AK166-(+AK166*AI168)),IF(AD168="Probabilidad",AK167,""))),"")</f>
        <v/>
      </c>
      <c r="AL168" s="167"/>
      <c r="AM168" s="167"/>
      <c r="AN168" s="167"/>
      <c r="AO168" s="545"/>
      <c r="AP168" s="545"/>
      <c r="AQ168" s="503"/>
      <c r="AR168" s="545"/>
      <c r="AS168" s="545"/>
      <c r="AT168" s="503"/>
      <c r="AU168" s="503"/>
      <c r="AV168" s="503"/>
      <c r="AW168" s="506"/>
      <c r="AX168" s="509"/>
      <c r="AY168" s="509"/>
      <c r="AZ168" s="512"/>
      <c r="BA168" s="512"/>
    </row>
    <row r="169" spans="1:53" ht="15" hidden="1" customHeight="1" x14ac:dyDescent="0.3">
      <c r="A169" s="650"/>
      <c r="B169" s="651"/>
      <c r="C169" s="652"/>
      <c r="D169" s="524"/>
      <c r="E169" s="527"/>
      <c r="F169" s="530"/>
      <c r="G169" s="509"/>
      <c r="H169" s="506"/>
      <c r="I169" s="533"/>
      <c r="J169" s="536"/>
      <c r="K169" s="539"/>
      <c r="L169" s="509"/>
      <c r="M169" s="509"/>
      <c r="N169" s="515"/>
      <c r="O169" s="518"/>
      <c r="P169" s="506"/>
      <c r="Q169" s="521"/>
      <c r="R169" s="506"/>
      <c r="S169" s="521"/>
      <c r="T169" s="506"/>
      <c r="U169" s="521"/>
      <c r="V169" s="542"/>
      <c r="W169" s="521"/>
      <c r="X169" s="521"/>
      <c r="Y169" s="503"/>
      <c r="Z169" s="145">
        <v>4</v>
      </c>
      <c r="AA169" s="143"/>
      <c r="AB169" s="166"/>
      <c r="AC169" s="143"/>
      <c r="AD169" s="148" t="str">
        <f t="shared" si="20"/>
        <v/>
      </c>
      <c r="AE169" s="166"/>
      <c r="AF169" s="150" t="str">
        <f t="shared" si="21"/>
        <v/>
      </c>
      <c r="AG169" s="166"/>
      <c r="AH169" s="144" t="str">
        <f t="shared" si="22"/>
        <v/>
      </c>
      <c r="AI169" s="151" t="str">
        <f t="shared" si="23"/>
        <v/>
      </c>
      <c r="AJ169" s="152" t="str">
        <f>IFERROR(IF(AND(AD168="Probabilidad",AD169="Probabilidad"),(AJ168-(+AJ168*AI169)),IF(AND(AD168="Impacto",AD169="Probabilidad"),(AJ167-(+AJ167*AI169)),IF(AD169="Impacto",AJ168,""))),"")</f>
        <v/>
      </c>
      <c r="AK169" s="152" t="str">
        <f>IFERROR(IF(AND(AD168="Impacto",AD169="Impacto"),(AK168-(+AK168*AI169)),IF(AND(AD168="Probabilidad",AD169="Impacto"),(AK167-(+AK167*AI169)),IF(AD169="Probabilidad",AK168,""))),"")</f>
        <v/>
      </c>
      <c r="AL169" s="167"/>
      <c r="AM169" s="167"/>
      <c r="AN169" s="167"/>
      <c r="AO169" s="545"/>
      <c r="AP169" s="545"/>
      <c r="AQ169" s="503"/>
      <c r="AR169" s="545"/>
      <c r="AS169" s="545"/>
      <c r="AT169" s="503"/>
      <c r="AU169" s="503"/>
      <c r="AV169" s="503"/>
      <c r="AW169" s="506"/>
      <c r="AX169" s="509"/>
      <c r="AY169" s="509"/>
      <c r="AZ169" s="512"/>
      <c r="BA169" s="512"/>
    </row>
    <row r="170" spans="1:53" ht="15" hidden="1" customHeight="1" x14ac:dyDescent="0.3">
      <c r="A170" s="650"/>
      <c r="B170" s="651"/>
      <c r="C170" s="652"/>
      <c r="D170" s="524"/>
      <c r="E170" s="527"/>
      <c r="F170" s="530"/>
      <c r="G170" s="509"/>
      <c r="H170" s="506"/>
      <c r="I170" s="533"/>
      <c r="J170" s="536"/>
      <c r="K170" s="539"/>
      <c r="L170" s="509"/>
      <c r="M170" s="509"/>
      <c r="N170" s="515"/>
      <c r="O170" s="518"/>
      <c r="P170" s="506"/>
      <c r="Q170" s="521"/>
      <c r="R170" s="506"/>
      <c r="S170" s="521"/>
      <c r="T170" s="506"/>
      <c r="U170" s="521"/>
      <c r="V170" s="542"/>
      <c r="W170" s="521"/>
      <c r="X170" s="521"/>
      <c r="Y170" s="503"/>
      <c r="Z170" s="145">
        <v>5</v>
      </c>
      <c r="AA170" s="143"/>
      <c r="AB170" s="166"/>
      <c r="AC170" s="143"/>
      <c r="AD170" s="148" t="str">
        <f t="shared" si="20"/>
        <v/>
      </c>
      <c r="AE170" s="166"/>
      <c r="AF170" s="150" t="str">
        <f t="shared" si="21"/>
        <v/>
      </c>
      <c r="AG170" s="166"/>
      <c r="AH170" s="144" t="str">
        <f t="shared" si="22"/>
        <v/>
      </c>
      <c r="AI170" s="151" t="str">
        <f t="shared" si="23"/>
        <v/>
      </c>
      <c r="AJ170" s="152" t="str">
        <f>IFERROR(IF(AND(AD169="Probabilidad",AD170="Probabilidad"),(AJ169-(+AJ169*AI170)),IF(AND(AD169="Impacto",AD170="Probabilidad"),(AJ168-(+AJ168*AI170)),IF(AD170="Impacto",AJ169,""))),"")</f>
        <v/>
      </c>
      <c r="AK170" s="152" t="str">
        <f>IFERROR(IF(AND(AD169="Impacto",AD170="Impacto"),(AK169-(+AK169*AI170)),IF(AND(AD169="Probabilidad",AD170="Impacto"),(AK168-(+AK168*AI170)),IF(AD170="Probabilidad",AK169,""))),"")</f>
        <v/>
      </c>
      <c r="AL170" s="167"/>
      <c r="AM170" s="167"/>
      <c r="AN170" s="167"/>
      <c r="AO170" s="545"/>
      <c r="AP170" s="545"/>
      <c r="AQ170" s="503"/>
      <c r="AR170" s="545"/>
      <c r="AS170" s="545"/>
      <c r="AT170" s="503"/>
      <c r="AU170" s="503"/>
      <c r="AV170" s="503"/>
      <c r="AW170" s="506"/>
      <c r="AX170" s="509"/>
      <c r="AY170" s="509"/>
      <c r="AZ170" s="512"/>
      <c r="BA170" s="512"/>
    </row>
    <row r="171" spans="1:53" ht="15.75" hidden="1" customHeight="1" thickBot="1" x14ac:dyDescent="0.35">
      <c r="A171" s="650"/>
      <c r="B171" s="651"/>
      <c r="C171" s="652"/>
      <c r="D171" s="525"/>
      <c r="E171" s="528"/>
      <c r="F171" s="531"/>
      <c r="G171" s="510"/>
      <c r="H171" s="507"/>
      <c r="I171" s="534"/>
      <c r="J171" s="537"/>
      <c r="K171" s="540"/>
      <c r="L171" s="510"/>
      <c r="M171" s="510"/>
      <c r="N171" s="516"/>
      <c r="O171" s="519"/>
      <c r="P171" s="507"/>
      <c r="Q171" s="522"/>
      <c r="R171" s="507"/>
      <c r="S171" s="522"/>
      <c r="T171" s="507"/>
      <c r="U171" s="522"/>
      <c r="V171" s="543"/>
      <c r="W171" s="522"/>
      <c r="X171" s="522"/>
      <c r="Y171" s="504"/>
      <c r="Z171" s="156">
        <v>6</v>
      </c>
      <c r="AA171" s="154"/>
      <c r="AB171" s="169"/>
      <c r="AC171" s="154"/>
      <c r="AD171" s="170" t="str">
        <f t="shared" si="20"/>
        <v/>
      </c>
      <c r="AE171" s="169"/>
      <c r="AF171" s="160" t="str">
        <f t="shared" si="21"/>
        <v/>
      </c>
      <c r="AG171" s="169"/>
      <c r="AH171" s="155" t="str">
        <f t="shared" si="22"/>
        <v/>
      </c>
      <c r="AI171" s="161" t="str">
        <f t="shared" si="23"/>
        <v/>
      </c>
      <c r="AJ171" s="203" t="str">
        <f>IFERROR(IF(AND(AD170="Probabilidad",AD171="Probabilidad"),(AJ170-(+AJ170*AI171)),IF(AND(AD170="Impacto",AD171="Probabilidad"),(AJ169-(+AJ169*AI171)),IF(AD171="Impacto",AJ170,""))),"")</f>
        <v/>
      </c>
      <c r="AK171" s="203" t="str">
        <f>IFERROR(IF(AND(AD170="Impacto",AD171="Impacto"),(AK170-(+AK170*AI171)),IF(AND(AD170="Probabilidad",AD171="Impacto"),(AK169-(+AK169*AI171)),IF(AD171="Probabilidad",AK170,""))),"")</f>
        <v/>
      </c>
      <c r="AL171" s="171"/>
      <c r="AM171" s="171"/>
      <c r="AN171" s="171"/>
      <c r="AO171" s="546"/>
      <c r="AP171" s="546"/>
      <c r="AQ171" s="504"/>
      <c r="AR171" s="546"/>
      <c r="AS171" s="546"/>
      <c r="AT171" s="504"/>
      <c r="AU171" s="504"/>
      <c r="AV171" s="504"/>
      <c r="AW171" s="507"/>
      <c r="AX171" s="510"/>
      <c r="AY171" s="510"/>
      <c r="AZ171" s="513"/>
      <c r="BA171" s="513"/>
    </row>
    <row r="172" spans="1:53" ht="15" hidden="1" customHeight="1" x14ac:dyDescent="0.3">
      <c r="A172" s="650"/>
      <c r="B172" s="651"/>
      <c r="C172" s="652"/>
      <c r="D172" s="523"/>
      <c r="E172" s="526"/>
      <c r="F172" s="529"/>
      <c r="G172" s="508"/>
      <c r="H172" s="505"/>
      <c r="I172" s="532" t="str">
        <f>IF(D172="","",IF(D172="RG",'Identificación RG-RF-RLA-FT'!B480,IF(H172="","",(CONCATENATE(H172," ",#REF!," ",G172," ",#REF!," ",M172," ",#REF!," ",L172)))))</f>
        <v/>
      </c>
      <c r="J172" s="535"/>
      <c r="K172" s="538" t="str">
        <f>CONCATENATE(" *",'Identificación RG-RF-RLA-FT'!C475," *",'Identificación RG-RF-RLA-FT'!E475," *",'Identificación RG-RF-RLA-FT'!G475)</f>
        <v xml:space="preserve"> * * *</v>
      </c>
      <c r="L172" s="508"/>
      <c r="M172" s="508"/>
      <c r="N172" s="514"/>
      <c r="O172" s="517"/>
      <c r="P172" s="505"/>
      <c r="Q172" s="520" t="str">
        <f>IF(P172="Muy Alta",100%,IF(P172="Alta",80%,IF(P172="Media",60%,IF(P172="Baja",40%,IF(P172="Muy Baja",20%,"")))))</f>
        <v/>
      </c>
      <c r="R172" s="505"/>
      <c r="S172" s="520" t="str">
        <f>IF(R172="Catastrófico",100%,IF(R172="Mayor",80%,IF(R172="Moderado",60%,IF(R172="Menor",40%,IF(R172="Leve",20%,"")))))</f>
        <v/>
      </c>
      <c r="T172" s="505"/>
      <c r="U172" s="520" t="str">
        <f>IF(T172="Catastrófico",100%,IF(T172="Mayor",80%,IF(T172="Moderado",60%,IF(T172="Menor",40%,IF(T172="Leve",20%,"")))))</f>
        <v/>
      </c>
      <c r="V172" s="541" t="str">
        <f>IF(W172=100%,"Catastrófico",IF(W172=80%,"Mayor",IF(W172=60%,"Moderado",IF(W172=40%,"Menor",IF(W172=20%,"Leve","")))))</f>
        <v/>
      </c>
      <c r="W172" s="520" t="str">
        <f>IF(AND(S172="",U172=""),"",MAX(S172,U172))</f>
        <v/>
      </c>
      <c r="X172" s="520" t="str">
        <f>CONCATENATE(P172,V172)</f>
        <v/>
      </c>
      <c r="Y172" s="502" t="str">
        <f>IF(X172="Muy AltaLeve","Alto",IF(X172="Muy AltaMenor","Alto",IF(X172="Muy AltaModerado","Alto",IF(X172="Muy AltaMayor","Alto",IF(X172="Muy AltaCatastrófico","Extremo",IF(X172="AltaLeve","Moderado",IF(X172="AltaMenor","Moderado",IF(X172="AltaModerado","Alto",IF(X172="AltaMayor","Alto",IF(X172="AltaCatastrófico","Extremo",IF(X172="MediaLeve","Moderado",IF(X172="MediaMenor","Moderado",IF(X172="MediaModerado","Moderado",IF(X172="MediaMayor","Alto",IF(X172="MediaCatastrófico","Extremo",IF(X172="BajaLeve","Bajo",IF(X172="BajaMenor","Moderado",IF(X172="BajaModerado","Moderado",IF(X172="BajaMayor","Alto",IF(X172="BajaCatastrófico","Extremo",IF(X172="Muy BajaLeve","Bajo",IF(X172="Muy BajaMenor","Bajo",IF(X172="Muy BajaModerado","Moderado",IF(X172="Muy BajaMayor","Alto",IF(X172="Muy BajaCatastrófico","Extremo","")))))))))))))))))))))))))</f>
        <v/>
      </c>
      <c r="Z172" s="135">
        <v>1</v>
      </c>
      <c r="AA172" s="133"/>
      <c r="AB172" s="136"/>
      <c r="AC172" s="133"/>
      <c r="AD172" s="137" t="str">
        <f t="shared" si="20"/>
        <v/>
      </c>
      <c r="AE172" s="136"/>
      <c r="AF172" s="134" t="str">
        <f t="shared" si="21"/>
        <v/>
      </c>
      <c r="AG172" s="136"/>
      <c r="AH172" s="134" t="str">
        <f t="shared" si="22"/>
        <v/>
      </c>
      <c r="AI172" s="138" t="str">
        <f t="shared" si="23"/>
        <v/>
      </c>
      <c r="AJ172" s="139" t="str">
        <f>IFERROR(IF(AD172="Probabilidad",(Q172-(+Q172*AI172)),IF(AD172="Impacto",Q172,"")),"")</f>
        <v/>
      </c>
      <c r="AK172" s="139" t="str">
        <f>IFERROR(IF(AD172="Impacto",(W172-(+W172*AI172)),IF(AD172="Probabilidad",W172,"")),"")</f>
        <v/>
      </c>
      <c r="AL172" s="140"/>
      <c r="AM172" s="140"/>
      <c r="AN172" s="140"/>
      <c r="AO172" s="544" t="str">
        <f>Q172</f>
        <v/>
      </c>
      <c r="AP172" s="544" t="str">
        <f>IF(AJ172="","",MIN(AJ172:AJ177))</f>
        <v/>
      </c>
      <c r="AQ172" s="502" t="str">
        <f>IFERROR(IF(AP172="","",IF(AP172&lt;=0.2,"Muy Baja",IF(AP172&lt;=0.4,"Baja",IF(AP172&lt;=0.6,"Media",IF(AP172&lt;=0.8,"Alta","Muy Alta"))))),"")</f>
        <v/>
      </c>
      <c r="AR172" s="544" t="str">
        <f>W172</f>
        <v/>
      </c>
      <c r="AS172" s="544" t="str">
        <f>IF(AK172="","",MIN(AK172:AK177))</f>
        <v/>
      </c>
      <c r="AT172" s="502" t="str">
        <f>IFERROR(IF(AS172="","",IF(AS172&lt;=0.2,"Leve",IF(AS172&lt;=0.4,"Menor",IF(AS172&lt;=0.6,"Moderado",IF(AS172&lt;=0.8,"Mayor","Catastrófico"))))),"")</f>
        <v/>
      </c>
      <c r="AU172" s="502" t="str">
        <f>Y172</f>
        <v/>
      </c>
      <c r="AV172" s="502" t="str">
        <f>IFERROR(IF(OR(AND(AQ172="Muy Baja",AT172="Leve"),AND(AQ172="Muy Baja",AT172="Menor"),AND(AQ172="Baja",AT172="Leve")),"Bajo",IF(OR(AND(AQ172="Muy baja",AT172="Moderado"),AND(AQ172="Baja",AT172="Menor"),AND(AQ172="Baja",AT172="Moderado"),AND(AQ172="Media",AT172="Leve"),AND(AQ172="Media",AT172="Menor"),AND(AQ172="Media",AT172="Moderado"),AND(AQ172="Alta",AT172="Leve"),AND(AQ172="Alta",AT172="Menor")),"Moderado",IF(OR(AND(AQ172="Muy Baja",AT172="Mayor"),AND(AQ172="Baja",AT172="Mayor"),AND(AQ172="Media",AT172="Mayor"),AND(AQ172="Alta",AT172="Moderado"),AND(AQ172="Alta",AT172="Mayor"),AND(AQ172="Muy Alta",AT172="Leve"),AND(AQ172="Muy Alta",AT172="Menor"),AND(AQ172="Muy Alta",AT172="Moderado"),AND(AQ172="Muy Alta",AT172="Mayor")),"Alto",IF(OR(AND(AQ172="Muy Baja",AT172="Catastrófico"),AND(AQ172="Baja",AT172="Catastrófico"),AND(AQ172="Media",AT172="Catastrófico"),AND(AQ172="Alta",AT172="Catastrófico"),AND(AQ172="Muy Alta",AT172="Catastrófico")),"Extremo","")))),"")</f>
        <v/>
      </c>
      <c r="AW172" s="505"/>
      <c r="AX172" s="508"/>
      <c r="AY172" s="508"/>
      <c r="AZ172" s="511"/>
      <c r="BA172" s="511"/>
    </row>
    <row r="173" spans="1:53" ht="15" hidden="1" customHeight="1" x14ac:dyDescent="0.3">
      <c r="A173" s="650"/>
      <c r="B173" s="651"/>
      <c r="C173" s="652"/>
      <c r="D173" s="524"/>
      <c r="E173" s="527"/>
      <c r="F173" s="530"/>
      <c r="G173" s="509"/>
      <c r="H173" s="506"/>
      <c r="I173" s="533"/>
      <c r="J173" s="536"/>
      <c r="K173" s="539"/>
      <c r="L173" s="509"/>
      <c r="M173" s="509"/>
      <c r="N173" s="515"/>
      <c r="O173" s="518"/>
      <c r="P173" s="506"/>
      <c r="Q173" s="521"/>
      <c r="R173" s="506"/>
      <c r="S173" s="521"/>
      <c r="T173" s="506"/>
      <c r="U173" s="521"/>
      <c r="V173" s="542"/>
      <c r="W173" s="521"/>
      <c r="X173" s="521"/>
      <c r="Y173" s="503"/>
      <c r="Z173" s="145">
        <v>2</v>
      </c>
      <c r="AA173" s="143"/>
      <c r="AB173" s="166"/>
      <c r="AC173" s="143"/>
      <c r="AD173" s="148" t="str">
        <f t="shared" si="20"/>
        <v/>
      </c>
      <c r="AE173" s="166"/>
      <c r="AF173" s="150" t="str">
        <f t="shared" si="21"/>
        <v/>
      </c>
      <c r="AG173" s="166"/>
      <c r="AH173" s="144" t="str">
        <f t="shared" si="22"/>
        <v/>
      </c>
      <c r="AI173" s="151" t="str">
        <f t="shared" si="23"/>
        <v/>
      </c>
      <c r="AJ173" s="152" t="str">
        <f>IFERROR(IF(AND(AD172="Probabilidad",AD173="Probabilidad"),(AJ172-(+AJ172*AI173)),IF(AD173="Probabilidad",(Q172-(+Q172*AI173)),IF(AD173="Impacto",AJ172,""))),"")</f>
        <v/>
      </c>
      <c r="AK173" s="152" t="str">
        <f>IFERROR(IF(AND(AD172="Impacto",AD173="Impacto"),(AK172-(+AK172*AI173)),IF(AD173="Impacto",(W172-(W172*AI173)),IF(AD173="Probabilidad",AK172,""))),"")</f>
        <v/>
      </c>
      <c r="AL173" s="167"/>
      <c r="AM173" s="167"/>
      <c r="AN173" s="167"/>
      <c r="AO173" s="545"/>
      <c r="AP173" s="545"/>
      <c r="AQ173" s="503"/>
      <c r="AR173" s="545"/>
      <c r="AS173" s="545"/>
      <c r="AT173" s="503"/>
      <c r="AU173" s="503"/>
      <c r="AV173" s="503"/>
      <c r="AW173" s="506"/>
      <c r="AX173" s="509"/>
      <c r="AY173" s="509"/>
      <c r="AZ173" s="512"/>
      <c r="BA173" s="512"/>
    </row>
    <row r="174" spans="1:53" ht="15" hidden="1" customHeight="1" x14ac:dyDescent="0.3">
      <c r="A174" s="650"/>
      <c r="B174" s="651"/>
      <c r="C174" s="652"/>
      <c r="D174" s="524"/>
      <c r="E174" s="527"/>
      <c r="F174" s="530"/>
      <c r="G174" s="509"/>
      <c r="H174" s="506"/>
      <c r="I174" s="533"/>
      <c r="J174" s="536"/>
      <c r="K174" s="539"/>
      <c r="L174" s="509"/>
      <c r="M174" s="509"/>
      <c r="N174" s="515"/>
      <c r="O174" s="518"/>
      <c r="P174" s="506"/>
      <c r="Q174" s="521"/>
      <c r="R174" s="506"/>
      <c r="S174" s="521"/>
      <c r="T174" s="506"/>
      <c r="U174" s="521"/>
      <c r="V174" s="542"/>
      <c r="W174" s="521"/>
      <c r="X174" s="521"/>
      <c r="Y174" s="503"/>
      <c r="Z174" s="145">
        <v>3</v>
      </c>
      <c r="AA174" s="143"/>
      <c r="AB174" s="166"/>
      <c r="AC174" s="143"/>
      <c r="AD174" s="148" t="str">
        <f t="shared" si="20"/>
        <v/>
      </c>
      <c r="AE174" s="166"/>
      <c r="AF174" s="150" t="str">
        <f t="shared" si="21"/>
        <v/>
      </c>
      <c r="AG174" s="166"/>
      <c r="AH174" s="144" t="str">
        <f t="shared" si="22"/>
        <v/>
      </c>
      <c r="AI174" s="151" t="str">
        <f t="shared" si="23"/>
        <v/>
      </c>
      <c r="AJ174" s="152" t="str">
        <f>IFERROR(IF(AND(AD173="Probabilidad",AD174="Probabilidad"),(AJ173-(+AJ173*AI174)),IF(AND(AD173="Impacto",AD174="Probabilidad"),(AJ172-(+AJ172*AI174)),IF(AD174="Impacto",AJ173,""))),"")</f>
        <v/>
      </c>
      <c r="AK174" s="152" t="str">
        <f>IFERROR(IF(AND(AD173="Impacto",AD174="Impacto"),(AK173-(+AK173*AI174)),IF(AND(AD173="Probabilidad",AD174="Impacto"),(AK172-(+AK172*AI174)),IF(AD174="Probabilidad",AK173,""))),"")</f>
        <v/>
      </c>
      <c r="AL174" s="167"/>
      <c r="AM174" s="167"/>
      <c r="AN174" s="167"/>
      <c r="AO174" s="545"/>
      <c r="AP174" s="545"/>
      <c r="AQ174" s="503"/>
      <c r="AR174" s="545"/>
      <c r="AS174" s="545"/>
      <c r="AT174" s="503"/>
      <c r="AU174" s="503"/>
      <c r="AV174" s="503"/>
      <c r="AW174" s="506"/>
      <c r="AX174" s="509"/>
      <c r="AY174" s="509"/>
      <c r="AZ174" s="512"/>
      <c r="BA174" s="512"/>
    </row>
    <row r="175" spans="1:53" ht="15" hidden="1" customHeight="1" x14ac:dyDescent="0.3">
      <c r="A175" s="650"/>
      <c r="B175" s="651"/>
      <c r="C175" s="652"/>
      <c r="D175" s="524"/>
      <c r="E175" s="527"/>
      <c r="F175" s="530"/>
      <c r="G175" s="509"/>
      <c r="H175" s="506"/>
      <c r="I175" s="533"/>
      <c r="J175" s="536"/>
      <c r="K175" s="539"/>
      <c r="L175" s="509"/>
      <c r="M175" s="509"/>
      <c r="N175" s="515"/>
      <c r="O175" s="518"/>
      <c r="P175" s="506"/>
      <c r="Q175" s="521"/>
      <c r="R175" s="506"/>
      <c r="S175" s="521"/>
      <c r="T175" s="506"/>
      <c r="U175" s="521"/>
      <c r="V175" s="542"/>
      <c r="W175" s="521"/>
      <c r="X175" s="521"/>
      <c r="Y175" s="503"/>
      <c r="Z175" s="145">
        <v>4</v>
      </c>
      <c r="AA175" s="143"/>
      <c r="AB175" s="166"/>
      <c r="AC175" s="143"/>
      <c r="AD175" s="148" t="str">
        <f t="shared" si="20"/>
        <v/>
      </c>
      <c r="AE175" s="166"/>
      <c r="AF175" s="150" t="str">
        <f t="shared" si="21"/>
        <v/>
      </c>
      <c r="AG175" s="166"/>
      <c r="AH175" s="144" t="str">
        <f t="shared" si="22"/>
        <v/>
      </c>
      <c r="AI175" s="151" t="str">
        <f t="shared" si="23"/>
        <v/>
      </c>
      <c r="AJ175" s="152" t="str">
        <f>IFERROR(IF(AND(AD174="Probabilidad",AD175="Probabilidad"),(AJ174-(+AJ174*AI175)),IF(AND(AD174="Impacto",AD175="Probabilidad"),(AJ173-(+AJ173*AI175)),IF(AD175="Impacto",AJ174,""))),"")</f>
        <v/>
      </c>
      <c r="AK175" s="152" t="str">
        <f>IFERROR(IF(AND(AD174="Impacto",AD175="Impacto"),(AK174-(+AK174*AI175)),IF(AND(AD174="Probabilidad",AD175="Impacto"),(AK173-(+AK173*AI175)),IF(AD175="Probabilidad",AK174,""))),"")</f>
        <v/>
      </c>
      <c r="AL175" s="167"/>
      <c r="AM175" s="167"/>
      <c r="AN175" s="167"/>
      <c r="AO175" s="545"/>
      <c r="AP175" s="545"/>
      <c r="AQ175" s="503"/>
      <c r="AR175" s="545"/>
      <c r="AS175" s="545"/>
      <c r="AT175" s="503"/>
      <c r="AU175" s="503"/>
      <c r="AV175" s="503"/>
      <c r="AW175" s="506"/>
      <c r="AX175" s="509"/>
      <c r="AY175" s="509"/>
      <c r="AZ175" s="512"/>
      <c r="BA175" s="512"/>
    </row>
    <row r="176" spans="1:53" ht="15" hidden="1" customHeight="1" x14ac:dyDescent="0.3">
      <c r="A176" s="650"/>
      <c r="B176" s="651"/>
      <c r="C176" s="652"/>
      <c r="D176" s="524"/>
      <c r="E176" s="527"/>
      <c r="F176" s="530"/>
      <c r="G176" s="509"/>
      <c r="H176" s="506"/>
      <c r="I176" s="533"/>
      <c r="J176" s="536"/>
      <c r="K176" s="539"/>
      <c r="L176" s="509"/>
      <c r="M176" s="509"/>
      <c r="N176" s="515"/>
      <c r="O176" s="518"/>
      <c r="P176" s="506"/>
      <c r="Q176" s="521"/>
      <c r="R176" s="506"/>
      <c r="S176" s="521"/>
      <c r="T176" s="506"/>
      <c r="U176" s="521"/>
      <c r="V176" s="542"/>
      <c r="W176" s="521"/>
      <c r="X176" s="521"/>
      <c r="Y176" s="503"/>
      <c r="Z176" s="145">
        <v>5</v>
      </c>
      <c r="AA176" s="143"/>
      <c r="AB176" s="166"/>
      <c r="AC176" s="143"/>
      <c r="AD176" s="148" t="str">
        <f t="shared" si="20"/>
        <v/>
      </c>
      <c r="AE176" s="166"/>
      <c r="AF176" s="150" t="str">
        <f t="shared" si="21"/>
        <v/>
      </c>
      <c r="AG176" s="166"/>
      <c r="AH176" s="144" t="str">
        <f t="shared" si="22"/>
        <v/>
      </c>
      <c r="AI176" s="151" t="str">
        <f t="shared" si="23"/>
        <v/>
      </c>
      <c r="AJ176" s="152" t="str">
        <f>IFERROR(IF(AND(AD175="Probabilidad",AD176="Probabilidad"),(AJ175-(+AJ175*AI176)),IF(AND(AD175="Impacto",AD176="Probabilidad"),(AJ174-(+AJ174*AI176)),IF(AD176="Impacto",AJ175,""))),"")</f>
        <v/>
      </c>
      <c r="AK176" s="152" t="str">
        <f>IFERROR(IF(AND(AD175="Impacto",AD176="Impacto"),(AK175-(+AK175*AI176)),IF(AND(AD175="Probabilidad",AD176="Impacto"),(AK174-(+AK174*AI176)),IF(AD176="Probabilidad",AK175,""))),"")</f>
        <v/>
      </c>
      <c r="AL176" s="167"/>
      <c r="AM176" s="167"/>
      <c r="AN176" s="167"/>
      <c r="AO176" s="545"/>
      <c r="AP176" s="545"/>
      <c r="AQ176" s="503"/>
      <c r="AR176" s="545"/>
      <c r="AS176" s="545"/>
      <c r="AT176" s="503"/>
      <c r="AU176" s="503"/>
      <c r="AV176" s="503"/>
      <c r="AW176" s="506"/>
      <c r="AX176" s="509"/>
      <c r="AY176" s="509"/>
      <c r="AZ176" s="512"/>
      <c r="BA176" s="512"/>
    </row>
    <row r="177" spans="1:53" ht="15.75" hidden="1" customHeight="1" thickBot="1" x14ac:dyDescent="0.35">
      <c r="A177" s="650"/>
      <c r="B177" s="651"/>
      <c r="C177" s="652"/>
      <c r="D177" s="525"/>
      <c r="E177" s="528"/>
      <c r="F177" s="531"/>
      <c r="G177" s="510"/>
      <c r="H177" s="507"/>
      <c r="I177" s="534"/>
      <c r="J177" s="537"/>
      <c r="K177" s="540"/>
      <c r="L177" s="510"/>
      <c r="M177" s="510"/>
      <c r="N177" s="516"/>
      <c r="O177" s="519"/>
      <c r="P177" s="507"/>
      <c r="Q177" s="522"/>
      <c r="R177" s="507"/>
      <c r="S177" s="522"/>
      <c r="T177" s="507"/>
      <c r="U177" s="522"/>
      <c r="V177" s="543"/>
      <c r="W177" s="522"/>
      <c r="X177" s="522"/>
      <c r="Y177" s="504"/>
      <c r="Z177" s="156">
        <v>6</v>
      </c>
      <c r="AA177" s="154"/>
      <c r="AB177" s="169"/>
      <c r="AC177" s="154"/>
      <c r="AD177" s="170" t="str">
        <f t="shared" si="20"/>
        <v/>
      </c>
      <c r="AE177" s="169"/>
      <c r="AF177" s="160" t="str">
        <f t="shared" si="21"/>
        <v/>
      </c>
      <c r="AG177" s="169"/>
      <c r="AH177" s="155" t="str">
        <f t="shared" si="22"/>
        <v/>
      </c>
      <c r="AI177" s="161" t="str">
        <f t="shared" si="23"/>
        <v/>
      </c>
      <c r="AJ177" s="203" t="str">
        <f>IFERROR(IF(AND(AD176="Probabilidad",AD177="Probabilidad"),(AJ176-(+AJ176*AI177)),IF(AND(AD176="Impacto",AD177="Probabilidad"),(AJ175-(+AJ175*AI177)),IF(AD177="Impacto",AJ176,""))),"")</f>
        <v/>
      </c>
      <c r="AK177" s="203" t="str">
        <f>IFERROR(IF(AND(AD176="Impacto",AD177="Impacto"),(AK176-(+AK176*AI177)),IF(AND(AD176="Probabilidad",AD177="Impacto"),(AK175-(+AK175*AI177)),IF(AD177="Probabilidad",AK176,""))),"")</f>
        <v/>
      </c>
      <c r="AL177" s="171"/>
      <c r="AM177" s="171"/>
      <c r="AN177" s="171"/>
      <c r="AO177" s="546"/>
      <c r="AP177" s="546"/>
      <c r="AQ177" s="504"/>
      <c r="AR177" s="546"/>
      <c r="AS177" s="546"/>
      <c r="AT177" s="504"/>
      <c r="AU177" s="504"/>
      <c r="AV177" s="504"/>
      <c r="AW177" s="507"/>
      <c r="AX177" s="510"/>
      <c r="AY177" s="510"/>
      <c r="AZ177" s="513"/>
      <c r="BA177" s="513"/>
    </row>
    <row r="178" spans="1:53" ht="15" hidden="1" customHeight="1" x14ac:dyDescent="0.3">
      <c r="A178" s="650"/>
      <c r="B178" s="651"/>
      <c r="C178" s="652"/>
      <c r="D178" s="523"/>
      <c r="E178" s="526"/>
      <c r="F178" s="529"/>
      <c r="G178" s="508"/>
      <c r="H178" s="505"/>
      <c r="I178" s="532" t="str">
        <f>IF(D178="","",IF(D178="RG",'Identificación RG-RF-RLA-FT'!B497,IF(H178="","",(CONCATENATE(H178," ",#REF!," ",G178," ",#REF!," ",M178," ",#REF!," ",L178)))))</f>
        <v/>
      </c>
      <c r="J178" s="535"/>
      <c r="K178" s="538" t="str">
        <f>CONCATENATE(" *",'Identificación RG-RF-RLA-FT'!C492," *",'Identificación RG-RF-RLA-FT'!E492," *",'Identificación RG-RF-RLA-FT'!G492)</f>
        <v xml:space="preserve"> * * *</v>
      </c>
      <c r="L178" s="508"/>
      <c r="M178" s="508"/>
      <c r="N178" s="514"/>
      <c r="O178" s="517"/>
      <c r="P178" s="505"/>
      <c r="Q178" s="520" t="str">
        <f>IF(P178="Muy Alta",100%,IF(P178="Alta",80%,IF(P178="Media",60%,IF(P178="Baja",40%,IF(P178="Muy Baja",20%,"")))))</f>
        <v/>
      </c>
      <c r="R178" s="505"/>
      <c r="S178" s="520" t="str">
        <f>IF(R178="Catastrófico",100%,IF(R178="Mayor",80%,IF(R178="Moderado",60%,IF(R178="Menor",40%,IF(R178="Leve",20%,"")))))</f>
        <v/>
      </c>
      <c r="T178" s="505"/>
      <c r="U178" s="520" t="str">
        <f>IF(T178="Catastrófico",100%,IF(T178="Mayor",80%,IF(T178="Moderado",60%,IF(T178="Menor",40%,IF(T178="Leve",20%,"")))))</f>
        <v/>
      </c>
      <c r="V178" s="541" t="str">
        <f>IF(W178=100%,"Catastrófico",IF(W178=80%,"Mayor",IF(W178=60%,"Moderado",IF(W178=40%,"Menor",IF(W178=20%,"Leve","")))))</f>
        <v/>
      </c>
      <c r="W178" s="520" t="str">
        <f>IF(AND(S178="",U178=""),"",MAX(S178,U178))</f>
        <v/>
      </c>
      <c r="X178" s="520" t="str">
        <f>CONCATENATE(P178,V178)</f>
        <v/>
      </c>
      <c r="Y178" s="502" t="str">
        <f>IF(X178="Muy AltaLeve","Alto",IF(X178="Muy AltaMenor","Alto",IF(X178="Muy AltaModerado","Alto",IF(X178="Muy AltaMayor","Alto",IF(X178="Muy AltaCatastrófico","Extremo",IF(X178="AltaLeve","Moderado",IF(X178="AltaMenor","Moderado",IF(X178="AltaModerado","Alto",IF(X178="AltaMayor","Alto",IF(X178="AltaCatastrófico","Extremo",IF(X178="MediaLeve","Moderado",IF(X178="MediaMenor","Moderado",IF(X178="MediaModerado","Moderado",IF(X178="MediaMayor","Alto",IF(X178="MediaCatastrófico","Extremo",IF(X178="BajaLeve","Bajo",IF(X178="BajaMenor","Moderado",IF(X178="BajaModerado","Moderado",IF(X178="BajaMayor","Alto",IF(X178="BajaCatastrófico","Extremo",IF(X178="Muy BajaLeve","Bajo",IF(X178="Muy BajaMenor","Bajo",IF(X178="Muy BajaModerado","Moderado",IF(X178="Muy BajaMayor","Alto",IF(X178="Muy BajaCatastrófico","Extremo","")))))))))))))))))))))))))</f>
        <v/>
      </c>
      <c r="Z178" s="135">
        <v>1</v>
      </c>
      <c r="AA178" s="133"/>
      <c r="AB178" s="136"/>
      <c r="AC178" s="133"/>
      <c r="AD178" s="137" t="str">
        <f t="shared" si="20"/>
        <v/>
      </c>
      <c r="AE178" s="136"/>
      <c r="AF178" s="134" t="str">
        <f t="shared" si="21"/>
        <v/>
      </c>
      <c r="AG178" s="136"/>
      <c r="AH178" s="134" t="str">
        <f t="shared" si="22"/>
        <v/>
      </c>
      <c r="AI178" s="138" t="str">
        <f t="shared" si="23"/>
        <v/>
      </c>
      <c r="AJ178" s="139" t="str">
        <f>IFERROR(IF(AD178="Probabilidad",(Q178-(+Q178*AI178)),IF(AD178="Impacto",Q178,"")),"")</f>
        <v/>
      </c>
      <c r="AK178" s="139" t="str">
        <f>IFERROR(IF(AD178="Impacto",(W178-(+W178*AI178)),IF(AD178="Probabilidad",W178,"")),"")</f>
        <v/>
      </c>
      <c r="AL178" s="140"/>
      <c r="AM178" s="140"/>
      <c r="AN178" s="140"/>
      <c r="AO178" s="544" t="str">
        <f>Q178</f>
        <v/>
      </c>
      <c r="AP178" s="544" t="str">
        <f>IF(AJ178="","",MIN(AJ178:AJ183))</f>
        <v/>
      </c>
      <c r="AQ178" s="502" t="str">
        <f>IFERROR(IF(AP178="","",IF(AP178&lt;=0.2,"Muy Baja",IF(AP178&lt;=0.4,"Baja",IF(AP178&lt;=0.6,"Media",IF(AP178&lt;=0.8,"Alta","Muy Alta"))))),"")</f>
        <v/>
      </c>
      <c r="AR178" s="544" t="str">
        <f>W178</f>
        <v/>
      </c>
      <c r="AS178" s="544" t="str">
        <f>IF(AK178="","",MIN(AK178:AK183))</f>
        <v/>
      </c>
      <c r="AT178" s="502" t="str">
        <f>IFERROR(IF(AS178="","",IF(AS178&lt;=0.2,"Leve",IF(AS178&lt;=0.4,"Menor",IF(AS178&lt;=0.6,"Moderado",IF(AS178&lt;=0.8,"Mayor","Catastrófico"))))),"")</f>
        <v/>
      </c>
      <c r="AU178" s="502" t="str">
        <f>Y178</f>
        <v/>
      </c>
      <c r="AV178" s="502" t="str">
        <f>IFERROR(IF(OR(AND(AQ178="Muy Baja",AT178="Leve"),AND(AQ178="Muy Baja",AT178="Menor"),AND(AQ178="Baja",AT178="Leve")),"Bajo",IF(OR(AND(AQ178="Muy baja",AT178="Moderado"),AND(AQ178="Baja",AT178="Menor"),AND(AQ178="Baja",AT178="Moderado"),AND(AQ178="Media",AT178="Leve"),AND(AQ178="Media",AT178="Menor"),AND(AQ178="Media",AT178="Moderado"),AND(AQ178="Alta",AT178="Leve"),AND(AQ178="Alta",AT178="Menor")),"Moderado",IF(OR(AND(AQ178="Muy Baja",AT178="Mayor"),AND(AQ178="Baja",AT178="Mayor"),AND(AQ178="Media",AT178="Mayor"),AND(AQ178="Alta",AT178="Moderado"),AND(AQ178="Alta",AT178="Mayor"),AND(AQ178="Muy Alta",AT178="Leve"),AND(AQ178="Muy Alta",AT178="Menor"),AND(AQ178="Muy Alta",AT178="Moderado"),AND(AQ178="Muy Alta",AT178="Mayor")),"Alto",IF(OR(AND(AQ178="Muy Baja",AT178="Catastrófico"),AND(AQ178="Baja",AT178="Catastrófico"),AND(AQ178="Media",AT178="Catastrófico"),AND(AQ178="Alta",AT178="Catastrófico"),AND(AQ178="Muy Alta",AT178="Catastrófico")),"Extremo","")))),"")</f>
        <v/>
      </c>
      <c r="AW178" s="505"/>
      <c r="AX178" s="508"/>
      <c r="AY178" s="508"/>
      <c r="AZ178" s="511"/>
      <c r="BA178" s="511"/>
    </row>
    <row r="179" spans="1:53" ht="15" hidden="1" customHeight="1" x14ac:dyDescent="0.3">
      <c r="A179" s="650"/>
      <c r="B179" s="651"/>
      <c r="C179" s="652"/>
      <c r="D179" s="524"/>
      <c r="E179" s="527"/>
      <c r="F179" s="530"/>
      <c r="G179" s="509"/>
      <c r="H179" s="506"/>
      <c r="I179" s="533"/>
      <c r="J179" s="536"/>
      <c r="K179" s="539"/>
      <c r="L179" s="509"/>
      <c r="M179" s="509"/>
      <c r="N179" s="515"/>
      <c r="O179" s="518"/>
      <c r="P179" s="506"/>
      <c r="Q179" s="521"/>
      <c r="R179" s="506"/>
      <c r="S179" s="521"/>
      <c r="T179" s="506"/>
      <c r="U179" s="521"/>
      <c r="V179" s="542"/>
      <c r="W179" s="521"/>
      <c r="X179" s="521"/>
      <c r="Y179" s="503"/>
      <c r="Z179" s="145">
        <v>2</v>
      </c>
      <c r="AA179" s="143"/>
      <c r="AB179" s="166"/>
      <c r="AC179" s="143"/>
      <c r="AD179" s="148" t="str">
        <f t="shared" si="20"/>
        <v/>
      </c>
      <c r="AE179" s="166"/>
      <c r="AF179" s="150" t="str">
        <f t="shared" si="21"/>
        <v/>
      </c>
      <c r="AG179" s="166"/>
      <c r="AH179" s="144" t="str">
        <f t="shared" si="22"/>
        <v/>
      </c>
      <c r="AI179" s="151" t="str">
        <f t="shared" si="23"/>
        <v/>
      </c>
      <c r="AJ179" s="152" t="str">
        <f>IFERROR(IF(AND(AD178="Probabilidad",AD179="Probabilidad"),(AJ178-(+AJ178*AI179)),IF(AD179="Probabilidad",(Q178-(+Q178*AI179)),IF(AD179="Impacto",AJ178,""))),"")</f>
        <v/>
      </c>
      <c r="AK179" s="152" t="str">
        <f>IFERROR(IF(AND(AD178="Impacto",AD179="Impacto"),(AK178-(+AK178*AI179)),IF(AD179="Impacto",(W178-(W178*AI179)),IF(AD179="Probabilidad",AK178,""))),"")</f>
        <v/>
      </c>
      <c r="AL179" s="167"/>
      <c r="AM179" s="167"/>
      <c r="AN179" s="167"/>
      <c r="AO179" s="545"/>
      <c r="AP179" s="545"/>
      <c r="AQ179" s="503"/>
      <c r="AR179" s="545"/>
      <c r="AS179" s="545"/>
      <c r="AT179" s="503"/>
      <c r="AU179" s="503"/>
      <c r="AV179" s="503"/>
      <c r="AW179" s="506"/>
      <c r="AX179" s="509"/>
      <c r="AY179" s="509"/>
      <c r="AZ179" s="512"/>
      <c r="BA179" s="512"/>
    </row>
    <row r="180" spans="1:53" ht="15" hidden="1" customHeight="1" x14ac:dyDescent="0.3">
      <c r="A180" s="650"/>
      <c r="B180" s="651"/>
      <c r="C180" s="652"/>
      <c r="D180" s="524"/>
      <c r="E180" s="527"/>
      <c r="F180" s="530"/>
      <c r="G180" s="509"/>
      <c r="H180" s="506"/>
      <c r="I180" s="533"/>
      <c r="J180" s="536"/>
      <c r="K180" s="539"/>
      <c r="L180" s="509"/>
      <c r="M180" s="509"/>
      <c r="N180" s="515"/>
      <c r="O180" s="518"/>
      <c r="P180" s="506"/>
      <c r="Q180" s="521"/>
      <c r="R180" s="506"/>
      <c r="S180" s="521"/>
      <c r="T180" s="506"/>
      <c r="U180" s="521"/>
      <c r="V180" s="542"/>
      <c r="W180" s="521"/>
      <c r="X180" s="521"/>
      <c r="Y180" s="503"/>
      <c r="Z180" s="145">
        <v>3</v>
      </c>
      <c r="AA180" s="143"/>
      <c r="AB180" s="166"/>
      <c r="AC180" s="143"/>
      <c r="AD180" s="148" t="str">
        <f t="shared" si="20"/>
        <v/>
      </c>
      <c r="AE180" s="166"/>
      <c r="AF180" s="150" t="str">
        <f t="shared" si="21"/>
        <v/>
      </c>
      <c r="AG180" s="166"/>
      <c r="AH180" s="144" t="str">
        <f t="shared" si="22"/>
        <v/>
      </c>
      <c r="AI180" s="151" t="str">
        <f t="shared" si="23"/>
        <v/>
      </c>
      <c r="AJ180" s="152" t="str">
        <f>IFERROR(IF(AND(AD179="Probabilidad",AD180="Probabilidad"),(AJ179-(+AJ179*AI180)),IF(AND(AD179="Impacto",AD180="Probabilidad"),(AJ178-(+AJ178*AI180)),IF(AD180="Impacto",AJ179,""))),"")</f>
        <v/>
      </c>
      <c r="AK180" s="152" t="str">
        <f>IFERROR(IF(AND(AD179="Impacto",AD180="Impacto"),(AK179-(+AK179*AI180)),IF(AND(AD179="Probabilidad",AD180="Impacto"),(AK178-(+AK178*AI180)),IF(AD180="Probabilidad",AK179,""))),"")</f>
        <v/>
      </c>
      <c r="AL180" s="167"/>
      <c r="AM180" s="167"/>
      <c r="AN180" s="167"/>
      <c r="AO180" s="545"/>
      <c r="AP180" s="545"/>
      <c r="AQ180" s="503"/>
      <c r="AR180" s="545"/>
      <c r="AS180" s="545"/>
      <c r="AT180" s="503"/>
      <c r="AU180" s="503"/>
      <c r="AV180" s="503"/>
      <c r="AW180" s="506"/>
      <c r="AX180" s="509"/>
      <c r="AY180" s="509"/>
      <c r="AZ180" s="512"/>
      <c r="BA180" s="512"/>
    </row>
    <row r="181" spans="1:53" ht="15" hidden="1" customHeight="1" x14ac:dyDescent="0.3">
      <c r="A181" s="650"/>
      <c r="B181" s="651"/>
      <c r="C181" s="652"/>
      <c r="D181" s="524"/>
      <c r="E181" s="527"/>
      <c r="F181" s="530"/>
      <c r="G181" s="509"/>
      <c r="H181" s="506"/>
      <c r="I181" s="533"/>
      <c r="J181" s="536"/>
      <c r="K181" s="539"/>
      <c r="L181" s="509"/>
      <c r="M181" s="509"/>
      <c r="N181" s="515"/>
      <c r="O181" s="518"/>
      <c r="P181" s="506"/>
      <c r="Q181" s="521"/>
      <c r="R181" s="506"/>
      <c r="S181" s="521"/>
      <c r="T181" s="506"/>
      <c r="U181" s="521"/>
      <c r="V181" s="542"/>
      <c r="W181" s="521"/>
      <c r="X181" s="521"/>
      <c r="Y181" s="503"/>
      <c r="Z181" s="145">
        <v>4</v>
      </c>
      <c r="AA181" s="143"/>
      <c r="AB181" s="166"/>
      <c r="AC181" s="143"/>
      <c r="AD181" s="148" t="str">
        <f t="shared" si="20"/>
        <v/>
      </c>
      <c r="AE181" s="166"/>
      <c r="AF181" s="150" t="str">
        <f t="shared" si="21"/>
        <v/>
      </c>
      <c r="AG181" s="166"/>
      <c r="AH181" s="144" t="str">
        <f t="shared" si="22"/>
        <v/>
      </c>
      <c r="AI181" s="151" t="str">
        <f t="shared" si="23"/>
        <v/>
      </c>
      <c r="AJ181" s="152" t="str">
        <f>IFERROR(IF(AND(AD180="Probabilidad",AD181="Probabilidad"),(AJ180-(+AJ180*AI181)),IF(AND(AD180="Impacto",AD181="Probabilidad"),(AJ179-(+AJ179*AI181)),IF(AD181="Impacto",AJ180,""))),"")</f>
        <v/>
      </c>
      <c r="AK181" s="152" t="str">
        <f>IFERROR(IF(AND(AD180="Impacto",AD181="Impacto"),(AK180-(+AK180*AI181)),IF(AND(AD180="Probabilidad",AD181="Impacto"),(AK179-(+AK179*AI181)),IF(AD181="Probabilidad",AK180,""))),"")</f>
        <v/>
      </c>
      <c r="AL181" s="167"/>
      <c r="AM181" s="167"/>
      <c r="AN181" s="167"/>
      <c r="AO181" s="545"/>
      <c r="AP181" s="545"/>
      <c r="AQ181" s="503"/>
      <c r="AR181" s="545"/>
      <c r="AS181" s="545"/>
      <c r="AT181" s="503"/>
      <c r="AU181" s="503"/>
      <c r="AV181" s="503"/>
      <c r="AW181" s="506"/>
      <c r="AX181" s="509"/>
      <c r="AY181" s="509"/>
      <c r="AZ181" s="512"/>
      <c r="BA181" s="512"/>
    </row>
    <row r="182" spans="1:53" ht="15" hidden="1" customHeight="1" x14ac:dyDescent="0.3">
      <c r="A182" s="650"/>
      <c r="B182" s="651"/>
      <c r="C182" s="652"/>
      <c r="D182" s="524"/>
      <c r="E182" s="527"/>
      <c r="F182" s="530"/>
      <c r="G182" s="509"/>
      <c r="H182" s="506"/>
      <c r="I182" s="533"/>
      <c r="J182" s="536"/>
      <c r="K182" s="539"/>
      <c r="L182" s="509"/>
      <c r="M182" s="509"/>
      <c r="N182" s="515"/>
      <c r="O182" s="518"/>
      <c r="P182" s="506"/>
      <c r="Q182" s="521"/>
      <c r="R182" s="506"/>
      <c r="S182" s="521"/>
      <c r="T182" s="506"/>
      <c r="U182" s="521"/>
      <c r="V182" s="542"/>
      <c r="W182" s="521"/>
      <c r="X182" s="521"/>
      <c r="Y182" s="503"/>
      <c r="Z182" s="145">
        <v>5</v>
      </c>
      <c r="AA182" s="143"/>
      <c r="AB182" s="166"/>
      <c r="AC182" s="143"/>
      <c r="AD182" s="148" t="str">
        <f t="shared" si="20"/>
        <v/>
      </c>
      <c r="AE182" s="166"/>
      <c r="AF182" s="150" t="str">
        <f t="shared" si="21"/>
        <v/>
      </c>
      <c r="AG182" s="166"/>
      <c r="AH182" s="144" t="str">
        <f t="shared" si="22"/>
        <v/>
      </c>
      <c r="AI182" s="151" t="str">
        <f t="shared" si="23"/>
        <v/>
      </c>
      <c r="AJ182" s="152" t="str">
        <f>IFERROR(IF(AND(AD181="Probabilidad",AD182="Probabilidad"),(AJ181-(+AJ181*AI182)),IF(AND(AD181="Impacto",AD182="Probabilidad"),(AJ180-(+AJ180*AI182)),IF(AD182="Impacto",AJ181,""))),"")</f>
        <v/>
      </c>
      <c r="AK182" s="152" t="str">
        <f>IFERROR(IF(AND(AD181="Impacto",AD182="Impacto"),(AK181-(+AK181*AI182)),IF(AND(AD181="Probabilidad",AD182="Impacto"),(AK180-(+AK180*AI182)),IF(AD182="Probabilidad",AK181,""))),"")</f>
        <v/>
      </c>
      <c r="AL182" s="167"/>
      <c r="AM182" s="167"/>
      <c r="AN182" s="167"/>
      <c r="AO182" s="545"/>
      <c r="AP182" s="545"/>
      <c r="AQ182" s="503"/>
      <c r="AR182" s="545"/>
      <c r="AS182" s="545"/>
      <c r="AT182" s="503"/>
      <c r="AU182" s="503"/>
      <c r="AV182" s="503"/>
      <c r="AW182" s="506"/>
      <c r="AX182" s="509"/>
      <c r="AY182" s="509"/>
      <c r="AZ182" s="512"/>
      <c r="BA182" s="512"/>
    </row>
    <row r="183" spans="1:53" ht="15.75" hidden="1" customHeight="1" thickBot="1" x14ac:dyDescent="0.35">
      <c r="A183" s="650"/>
      <c r="B183" s="651"/>
      <c r="C183" s="652"/>
      <c r="D183" s="525"/>
      <c r="E183" s="528"/>
      <c r="F183" s="531"/>
      <c r="G183" s="510"/>
      <c r="H183" s="507"/>
      <c r="I183" s="534"/>
      <c r="J183" s="537"/>
      <c r="K183" s="540"/>
      <c r="L183" s="510"/>
      <c r="M183" s="510"/>
      <c r="N183" s="516"/>
      <c r="O183" s="519"/>
      <c r="P183" s="507"/>
      <c r="Q183" s="522"/>
      <c r="R183" s="507"/>
      <c r="S183" s="522"/>
      <c r="T183" s="507"/>
      <c r="U183" s="522"/>
      <c r="V183" s="543"/>
      <c r="W183" s="522"/>
      <c r="X183" s="522"/>
      <c r="Y183" s="504"/>
      <c r="Z183" s="156">
        <v>6</v>
      </c>
      <c r="AA183" s="154"/>
      <c r="AB183" s="169"/>
      <c r="AC183" s="154"/>
      <c r="AD183" s="170" t="str">
        <f t="shared" si="20"/>
        <v/>
      </c>
      <c r="AE183" s="169"/>
      <c r="AF183" s="160" t="str">
        <f t="shared" si="21"/>
        <v/>
      </c>
      <c r="AG183" s="169"/>
      <c r="AH183" s="155" t="str">
        <f t="shared" si="22"/>
        <v/>
      </c>
      <c r="AI183" s="161" t="str">
        <f t="shared" si="23"/>
        <v/>
      </c>
      <c r="AJ183" s="203" t="str">
        <f>IFERROR(IF(AND(AD182="Probabilidad",AD183="Probabilidad"),(AJ182-(+AJ182*AI183)),IF(AND(AD182="Impacto",AD183="Probabilidad"),(AJ181-(+AJ181*AI183)),IF(AD183="Impacto",AJ182,""))),"")</f>
        <v/>
      </c>
      <c r="AK183" s="203" t="str">
        <f>IFERROR(IF(AND(AD182="Impacto",AD183="Impacto"),(AK182-(+AK182*AI183)),IF(AND(AD182="Probabilidad",AD183="Impacto"),(AK181-(+AK181*AI183)),IF(AD183="Probabilidad",AK182,""))),"")</f>
        <v/>
      </c>
      <c r="AL183" s="171"/>
      <c r="AM183" s="171"/>
      <c r="AN183" s="171"/>
      <c r="AO183" s="546"/>
      <c r="AP183" s="546"/>
      <c r="AQ183" s="504"/>
      <c r="AR183" s="546"/>
      <c r="AS183" s="546"/>
      <c r="AT183" s="504"/>
      <c r="AU183" s="504"/>
      <c r="AV183" s="504"/>
      <c r="AW183" s="507"/>
      <c r="AX183" s="510"/>
      <c r="AY183" s="510"/>
      <c r="AZ183" s="513"/>
      <c r="BA183" s="513"/>
    </row>
    <row r="184" spans="1:53" ht="15" hidden="1" customHeight="1" x14ac:dyDescent="0.3">
      <c r="A184" s="650"/>
      <c r="B184" s="651"/>
      <c r="C184" s="652"/>
      <c r="D184" s="523"/>
      <c r="E184" s="526"/>
      <c r="F184" s="529"/>
      <c r="G184" s="508"/>
      <c r="H184" s="505"/>
      <c r="I184" s="532" t="str">
        <f>IF(D184="","",IF(D184="RG",'Identificación RG-RF-RLA-FT'!B514,IF(H184="","",(CONCATENATE(H184," ",#REF!," ",G184," ",#REF!," ",M184," ",#REF!," ",L184)))))</f>
        <v/>
      </c>
      <c r="J184" s="535"/>
      <c r="K184" s="538" t="str">
        <f>CONCATENATE(" *",'Identificación RG-RF-RLA-FT'!C509," *",'Identificación RG-RF-RLA-FT'!E509," *",'Identificación RG-RF-RLA-FT'!G509)</f>
        <v xml:space="preserve"> * * *</v>
      </c>
      <c r="L184" s="508"/>
      <c r="M184" s="508"/>
      <c r="N184" s="514"/>
      <c r="O184" s="517"/>
      <c r="P184" s="505"/>
      <c r="Q184" s="520" t="str">
        <f>IF(P184="Muy Alta",100%,IF(P184="Alta",80%,IF(P184="Media",60%,IF(P184="Baja",40%,IF(P184="Muy Baja",20%,"")))))</f>
        <v/>
      </c>
      <c r="R184" s="505"/>
      <c r="S184" s="520" t="str">
        <f>IF(R184="Catastrófico",100%,IF(R184="Mayor",80%,IF(R184="Moderado",60%,IF(R184="Menor",40%,IF(R184="Leve",20%,"")))))</f>
        <v/>
      </c>
      <c r="T184" s="505"/>
      <c r="U184" s="520" t="str">
        <f>IF(T184="Catastrófico",100%,IF(T184="Mayor",80%,IF(T184="Moderado",60%,IF(T184="Menor",40%,IF(T184="Leve",20%,"")))))</f>
        <v/>
      </c>
      <c r="V184" s="541" t="str">
        <f>IF(W184=100%,"Catastrófico",IF(W184=80%,"Mayor",IF(W184=60%,"Moderado",IF(W184=40%,"Menor",IF(W184=20%,"Leve","")))))</f>
        <v/>
      </c>
      <c r="W184" s="520" t="str">
        <f>IF(AND(S184="",U184=""),"",MAX(S184,U184))</f>
        <v/>
      </c>
      <c r="X184" s="520" t="str">
        <f>CONCATENATE(P184,V184)</f>
        <v/>
      </c>
      <c r="Y184" s="502" t="str">
        <f>IF(X184="Muy AltaLeve","Alto",IF(X184="Muy AltaMenor","Alto",IF(X184="Muy AltaModerado","Alto",IF(X184="Muy AltaMayor","Alto",IF(X184="Muy AltaCatastrófico","Extremo",IF(X184="AltaLeve","Moderado",IF(X184="AltaMenor","Moderado",IF(X184="AltaModerado","Alto",IF(X184="AltaMayor","Alto",IF(X184="AltaCatastrófico","Extremo",IF(X184="MediaLeve","Moderado",IF(X184="MediaMenor","Moderado",IF(X184="MediaModerado","Moderado",IF(X184="MediaMayor","Alto",IF(X184="MediaCatastrófico","Extremo",IF(X184="BajaLeve","Bajo",IF(X184="BajaMenor","Moderado",IF(X184="BajaModerado","Moderado",IF(X184="BajaMayor","Alto",IF(X184="BajaCatastrófico","Extremo",IF(X184="Muy BajaLeve","Bajo",IF(X184="Muy BajaMenor","Bajo",IF(X184="Muy BajaModerado","Moderado",IF(X184="Muy BajaMayor","Alto",IF(X184="Muy BajaCatastrófico","Extremo","")))))))))))))))))))))))))</f>
        <v/>
      </c>
      <c r="Z184" s="135">
        <v>1</v>
      </c>
      <c r="AA184" s="133"/>
      <c r="AB184" s="136"/>
      <c r="AC184" s="133"/>
      <c r="AD184" s="137" t="str">
        <f t="shared" si="20"/>
        <v/>
      </c>
      <c r="AE184" s="136"/>
      <c r="AF184" s="134" t="str">
        <f t="shared" si="21"/>
        <v/>
      </c>
      <c r="AG184" s="136"/>
      <c r="AH184" s="134" t="str">
        <f t="shared" si="22"/>
        <v/>
      </c>
      <c r="AI184" s="138" t="str">
        <f t="shared" si="23"/>
        <v/>
      </c>
      <c r="AJ184" s="139" t="str">
        <f>IFERROR(IF(AD184="Probabilidad",(Q184-(+Q184*AI184)),IF(AD184="Impacto",Q184,"")),"")</f>
        <v/>
      </c>
      <c r="AK184" s="139" t="str">
        <f>IFERROR(IF(AD184="Impacto",(W184-(+W184*AI184)),IF(AD184="Probabilidad",W184,"")),"")</f>
        <v/>
      </c>
      <c r="AL184" s="140"/>
      <c r="AM184" s="140"/>
      <c r="AN184" s="140"/>
      <c r="AO184" s="544" t="str">
        <f>Q184</f>
        <v/>
      </c>
      <c r="AP184" s="544" t="str">
        <f>IF(AJ184="","",MIN(AJ184:AJ189))</f>
        <v/>
      </c>
      <c r="AQ184" s="502" t="str">
        <f>IFERROR(IF(AP184="","",IF(AP184&lt;=0.2,"Muy Baja",IF(AP184&lt;=0.4,"Baja",IF(AP184&lt;=0.6,"Media",IF(AP184&lt;=0.8,"Alta","Muy Alta"))))),"")</f>
        <v/>
      </c>
      <c r="AR184" s="544" t="str">
        <f>W184</f>
        <v/>
      </c>
      <c r="AS184" s="544" t="str">
        <f>IF(AK184="","",MIN(AK184:AK189))</f>
        <v/>
      </c>
      <c r="AT184" s="502" t="str">
        <f>IFERROR(IF(AS184="","",IF(AS184&lt;=0.2,"Leve",IF(AS184&lt;=0.4,"Menor",IF(AS184&lt;=0.6,"Moderado",IF(AS184&lt;=0.8,"Mayor","Catastrófico"))))),"")</f>
        <v/>
      </c>
      <c r="AU184" s="502" t="str">
        <f>Y184</f>
        <v/>
      </c>
      <c r="AV184" s="502" t="str">
        <f>IFERROR(IF(OR(AND(AQ184="Muy Baja",AT184="Leve"),AND(AQ184="Muy Baja",AT184="Menor"),AND(AQ184="Baja",AT184="Leve")),"Bajo",IF(OR(AND(AQ184="Muy baja",AT184="Moderado"),AND(AQ184="Baja",AT184="Menor"),AND(AQ184="Baja",AT184="Moderado"),AND(AQ184="Media",AT184="Leve"),AND(AQ184="Media",AT184="Menor"),AND(AQ184="Media",AT184="Moderado"),AND(AQ184="Alta",AT184="Leve"),AND(AQ184="Alta",AT184="Menor")),"Moderado",IF(OR(AND(AQ184="Muy Baja",AT184="Mayor"),AND(AQ184="Baja",AT184="Mayor"),AND(AQ184="Media",AT184="Mayor"),AND(AQ184="Alta",AT184="Moderado"),AND(AQ184="Alta",AT184="Mayor"),AND(AQ184="Muy Alta",AT184="Leve"),AND(AQ184="Muy Alta",AT184="Menor"),AND(AQ184="Muy Alta",AT184="Moderado"),AND(AQ184="Muy Alta",AT184="Mayor")),"Alto",IF(OR(AND(AQ184="Muy Baja",AT184="Catastrófico"),AND(AQ184="Baja",AT184="Catastrófico"),AND(AQ184="Media",AT184="Catastrófico"),AND(AQ184="Alta",AT184="Catastrófico"),AND(AQ184="Muy Alta",AT184="Catastrófico")),"Extremo","")))),"")</f>
        <v/>
      </c>
      <c r="AW184" s="505"/>
      <c r="AX184" s="508"/>
      <c r="AY184" s="508"/>
      <c r="AZ184" s="511"/>
      <c r="BA184" s="511"/>
    </row>
    <row r="185" spans="1:53" ht="15" hidden="1" customHeight="1" x14ac:dyDescent="0.3">
      <c r="A185" s="650"/>
      <c r="B185" s="651"/>
      <c r="C185" s="652"/>
      <c r="D185" s="524"/>
      <c r="E185" s="527"/>
      <c r="F185" s="530"/>
      <c r="G185" s="509"/>
      <c r="H185" s="506"/>
      <c r="I185" s="533"/>
      <c r="J185" s="536"/>
      <c r="K185" s="539"/>
      <c r="L185" s="509"/>
      <c r="M185" s="509"/>
      <c r="N185" s="515"/>
      <c r="O185" s="518"/>
      <c r="P185" s="506"/>
      <c r="Q185" s="521"/>
      <c r="R185" s="506"/>
      <c r="S185" s="521"/>
      <c r="T185" s="506"/>
      <c r="U185" s="521"/>
      <c r="V185" s="542"/>
      <c r="W185" s="521"/>
      <c r="X185" s="521"/>
      <c r="Y185" s="503"/>
      <c r="Z185" s="145">
        <v>2</v>
      </c>
      <c r="AA185" s="143"/>
      <c r="AB185" s="166"/>
      <c r="AC185" s="143"/>
      <c r="AD185" s="148" t="str">
        <f t="shared" si="20"/>
        <v/>
      </c>
      <c r="AE185" s="166"/>
      <c r="AF185" s="150" t="str">
        <f t="shared" si="21"/>
        <v/>
      </c>
      <c r="AG185" s="166"/>
      <c r="AH185" s="144" t="str">
        <f t="shared" si="22"/>
        <v/>
      </c>
      <c r="AI185" s="151" t="str">
        <f t="shared" si="23"/>
        <v/>
      </c>
      <c r="AJ185" s="152" t="str">
        <f>IFERROR(IF(AND(AD184="Probabilidad",AD185="Probabilidad"),(AJ184-(+AJ184*AI185)),IF(AD185="Probabilidad",(Q184-(+Q184*AI185)),IF(AD185="Impacto",AJ184,""))),"")</f>
        <v/>
      </c>
      <c r="AK185" s="152" t="str">
        <f>IFERROR(IF(AND(AD184="Impacto",AD185="Impacto"),(AK184-(+AK184*AI185)),IF(AD185="Impacto",(W184-(W184*AI185)),IF(AD185="Probabilidad",AK184,""))),"")</f>
        <v/>
      </c>
      <c r="AL185" s="167"/>
      <c r="AM185" s="167"/>
      <c r="AN185" s="167"/>
      <c r="AO185" s="545"/>
      <c r="AP185" s="545"/>
      <c r="AQ185" s="503"/>
      <c r="AR185" s="545"/>
      <c r="AS185" s="545"/>
      <c r="AT185" s="503"/>
      <c r="AU185" s="503"/>
      <c r="AV185" s="503"/>
      <c r="AW185" s="506"/>
      <c r="AX185" s="509"/>
      <c r="AY185" s="509"/>
      <c r="AZ185" s="512"/>
      <c r="BA185" s="512"/>
    </row>
    <row r="186" spans="1:53" ht="15" hidden="1" customHeight="1" x14ac:dyDescent="0.3">
      <c r="A186" s="650"/>
      <c r="B186" s="651"/>
      <c r="C186" s="652"/>
      <c r="D186" s="524"/>
      <c r="E186" s="527"/>
      <c r="F186" s="530"/>
      <c r="G186" s="509"/>
      <c r="H186" s="506"/>
      <c r="I186" s="533"/>
      <c r="J186" s="536"/>
      <c r="K186" s="539"/>
      <c r="L186" s="509"/>
      <c r="M186" s="509"/>
      <c r="N186" s="515"/>
      <c r="O186" s="518"/>
      <c r="P186" s="506"/>
      <c r="Q186" s="521"/>
      <c r="R186" s="506"/>
      <c r="S186" s="521"/>
      <c r="T186" s="506"/>
      <c r="U186" s="521"/>
      <c r="V186" s="542"/>
      <c r="W186" s="521"/>
      <c r="X186" s="521"/>
      <c r="Y186" s="503"/>
      <c r="Z186" s="145">
        <v>3</v>
      </c>
      <c r="AA186" s="143"/>
      <c r="AB186" s="166"/>
      <c r="AC186" s="143"/>
      <c r="AD186" s="148" t="str">
        <f t="shared" si="20"/>
        <v/>
      </c>
      <c r="AE186" s="166"/>
      <c r="AF186" s="150" t="str">
        <f t="shared" si="21"/>
        <v/>
      </c>
      <c r="AG186" s="166"/>
      <c r="AH186" s="144" t="str">
        <f t="shared" si="22"/>
        <v/>
      </c>
      <c r="AI186" s="151" t="str">
        <f t="shared" si="23"/>
        <v/>
      </c>
      <c r="AJ186" s="152" t="str">
        <f>IFERROR(IF(AND(AD185="Probabilidad",AD186="Probabilidad"),(AJ185-(+AJ185*AI186)),IF(AND(AD185="Impacto",AD186="Probabilidad"),(AJ184-(+AJ184*AI186)),IF(AD186="Impacto",AJ185,""))),"")</f>
        <v/>
      </c>
      <c r="AK186" s="152" t="str">
        <f>IFERROR(IF(AND(AD185="Impacto",AD186="Impacto"),(AK185-(+AK185*AI186)),IF(AND(AD185="Probabilidad",AD186="Impacto"),(AK184-(+AK184*AI186)),IF(AD186="Probabilidad",AK185,""))),"")</f>
        <v/>
      </c>
      <c r="AL186" s="167"/>
      <c r="AM186" s="167"/>
      <c r="AN186" s="167"/>
      <c r="AO186" s="545"/>
      <c r="AP186" s="545"/>
      <c r="AQ186" s="503"/>
      <c r="AR186" s="545"/>
      <c r="AS186" s="545"/>
      <c r="AT186" s="503"/>
      <c r="AU186" s="503"/>
      <c r="AV186" s="503"/>
      <c r="AW186" s="506"/>
      <c r="AX186" s="509"/>
      <c r="AY186" s="509"/>
      <c r="AZ186" s="512"/>
      <c r="BA186" s="512"/>
    </row>
    <row r="187" spans="1:53" ht="15" hidden="1" customHeight="1" x14ac:dyDescent="0.3">
      <c r="A187" s="650"/>
      <c r="B187" s="651"/>
      <c r="C187" s="652"/>
      <c r="D187" s="524"/>
      <c r="E187" s="527"/>
      <c r="F187" s="530"/>
      <c r="G187" s="509"/>
      <c r="H187" s="506"/>
      <c r="I187" s="533"/>
      <c r="J187" s="536"/>
      <c r="K187" s="539"/>
      <c r="L187" s="509"/>
      <c r="M187" s="509"/>
      <c r="N187" s="515"/>
      <c r="O187" s="518"/>
      <c r="P187" s="506"/>
      <c r="Q187" s="521"/>
      <c r="R187" s="506"/>
      <c r="S187" s="521"/>
      <c r="T187" s="506"/>
      <c r="U187" s="521"/>
      <c r="V187" s="542"/>
      <c r="W187" s="521"/>
      <c r="X187" s="521"/>
      <c r="Y187" s="503"/>
      <c r="Z187" s="145">
        <v>4</v>
      </c>
      <c r="AA187" s="143"/>
      <c r="AB187" s="166"/>
      <c r="AC187" s="143"/>
      <c r="AD187" s="148" t="str">
        <f t="shared" si="20"/>
        <v/>
      </c>
      <c r="AE187" s="166"/>
      <c r="AF187" s="150" t="str">
        <f t="shared" si="21"/>
        <v/>
      </c>
      <c r="AG187" s="166"/>
      <c r="AH187" s="144" t="str">
        <f t="shared" si="22"/>
        <v/>
      </c>
      <c r="AI187" s="151" t="str">
        <f t="shared" si="23"/>
        <v/>
      </c>
      <c r="AJ187" s="152" t="str">
        <f>IFERROR(IF(AND(AD186="Probabilidad",AD187="Probabilidad"),(AJ186-(+AJ186*AI187)),IF(AND(AD186="Impacto",AD187="Probabilidad"),(AJ185-(+AJ185*AI187)),IF(AD187="Impacto",AJ186,""))),"")</f>
        <v/>
      </c>
      <c r="AK187" s="152" t="str">
        <f>IFERROR(IF(AND(AD186="Impacto",AD187="Impacto"),(AK186-(+AK186*AI187)),IF(AND(AD186="Probabilidad",AD187="Impacto"),(AK185-(+AK185*AI187)),IF(AD187="Probabilidad",AK186,""))),"")</f>
        <v/>
      </c>
      <c r="AL187" s="167"/>
      <c r="AM187" s="167"/>
      <c r="AN187" s="167"/>
      <c r="AO187" s="545"/>
      <c r="AP187" s="545"/>
      <c r="AQ187" s="503"/>
      <c r="AR187" s="545"/>
      <c r="AS187" s="545"/>
      <c r="AT187" s="503"/>
      <c r="AU187" s="503"/>
      <c r="AV187" s="503"/>
      <c r="AW187" s="506"/>
      <c r="AX187" s="509"/>
      <c r="AY187" s="509"/>
      <c r="AZ187" s="512"/>
      <c r="BA187" s="512"/>
    </row>
    <row r="188" spans="1:53" ht="15" hidden="1" customHeight="1" x14ac:dyDescent="0.3">
      <c r="A188" s="650"/>
      <c r="B188" s="651"/>
      <c r="C188" s="652"/>
      <c r="D188" s="524"/>
      <c r="E188" s="527"/>
      <c r="F188" s="530"/>
      <c r="G188" s="509"/>
      <c r="H188" s="506"/>
      <c r="I188" s="533"/>
      <c r="J188" s="536"/>
      <c r="K188" s="539"/>
      <c r="L188" s="509"/>
      <c r="M188" s="509"/>
      <c r="N188" s="515"/>
      <c r="O188" s="518"/>
      <c r="P188" s="506"/>
      <c r="Q188" s="521"/>
      <c r="R188" s="506"/>
      <c r="S188" s="521"/>
      <c r="T188" s="506"/>
      <c r="U188" s="521"/>
      <c r="V188" s="542"/>
      <c r="W188" s="521"/>
      <c r="X188" s="521"/>
      <c r="Y188" s="503"/>
      <c r="Z188" s="145">
        <v>5</v>
      </c>
      <c r="AA188" s="143"/>
      <c r="AB188" s="166"/>
      <c r="AC188" s="143"/>
      <c r="AD188" s="148" t="str">
        <f t="shared" si="20"/>
        <v/>
      </c>
      <c r="AE188" s="166"/>
      <c r="AF188" s="150" t="str">
        <f t="shared" si="21"/>
        <v/>
      </c>
      <c r="AG188" s="166"/>
      <c r="AH188" s="144" t="str">
        <f t="shared" si="22"/>
        <v/>
      </c>
      <c r="AI188" s="151" t="str">
        <f t="shared" si="23"/>
        <v/>
      </c>
      <c r="AJ188" s="152" t="str">
        <f>IFERROR(IF(AND(AD187="Probabilidad",AD188="Probabilidad"),(AJ187-(+AJ187*AI188)),IF(AND(AD187="Impacto",AD188="Probabilidad"),(AJ186-(+AJ186*AI188)),IF(AD188="Impacto",AJ187,""))),"")</f>
        <v/>
      </c>
      <c r="AK188" s="152" t="str">
        <f>IFERROR(IF(AND(AD187="Impacto",AD188="Impacto"),(AK187-(+AK187*AI188)),IF(AND(AD187="Probabilidad",AD188="Impacto"),(AK186-(+AK186*AI188)),IF(AD188="Probabilidad",AK187,""))),"")</f>
        <v/>
      </c>
      <c r="AL188" s="167"/>
      <c r="AM188" s="167"/>
      <c r="AN188" s="167"/>
      <c r="AO188" s="545"/>
      <c r="AP188" s="545"/>
      <c r="AQ188" s="503"/>
      <c r="AR188" s="545"/>
      <c r="AS188" s="545"/>
      <c r="AT188" s="503"/>
      <c r="AU188" s="503"/>
      <c r="AV188" s="503"/>
      <c r="AW188" s="506"/>
      <c r="AX188" s="509"/>
      <c r="AY188" s="509"/>
      <c r="AZ188" s="512"/>
      <c r="BA188" s="512"/>
    </row>
    <row r="189" spans="1:53" ht="49.5" hidden="1" customHeight="1" thickBot="1" x14ac:dyDescent="0.35">
      <c r="A189" s="650"/>
      <c r="B189" s="651"/>
      <c r="C189" s="652"/>
      <c r="D189" s="525"/>
      <c r="E189" s="528"/>
      <c r="F189" s="531"/>
      <c r="G189" s="510"/>
      <c r="H189" s="507"/>
      <c r="I189" s="534"/>
      <c r="J189" s="537"/>
      <c r="K189" s="540"/>
      <c r="L189" s="510"/>
      <c r="M189" s="510"/>
      <c r="N189" s="516"/>
      <c r="O189" s="519"/>
      <c r="P189" s="507"/>
      <c r="Q189" s="522"/>
      <c r="R189" s="507"/>
      <c r="S189" s="522"/>
      <c r="T189" s="507"/>
      <c r="U189" s="522"/>
      <c r="V189" s="543"/>
      <c r="W189" s="522"/>
      <c r="X189" s="522"/>
      <c r="Y189" s="504"/>
      <c r="Z189" s="156">
        <v>6</v>
      </c>
      <c r="AA189" s="154"/>
      <c r="AB189" s="169"/>
      <c r="AC189" s="154"/>
      <c r="AD189" s="170" t="str">
        <f t="shared" si="20"/>
        <v/>
      </c>
      <c r="AE189" s="169"/>
      <c r="AF189" s="160" t="str">
        <f t="shared" si="21"/>
        <v/>
      </c>
      <c r="AG189" s="169"/>
      <c r="AH189" s="155" t="str">
        <f t="shared" si="22"/>
        <v/>
      </c>
      <c r="AI189" s="161" t="str">
        <f t="shared" si="23"/>
        <v/>
      </c>
      <c r="AJ189" s="203" t="str">
        <f>IFERROR(IF(AND(AD188="Probabilidad",AD189="Probabilidad"),(AJ188-(+AJ188*AI189)),IF(AND(AD188="Impacto",AD189="Probabilidad"),(AJ187-(+AJ187*AI189)),IF(AD189="Impacto",AJ188,""))),"")</f>
        <v/>
      </c>
      <c r="AK189" s="203" t="str">
        <f>IFERROR(IF(AND(AD188="Impacto",AD189="Impacto"),(AK188-(+AK188*AI189)),IF(AND(AD188="Probabilidad",AD189="Impacto"),(AK187-(+AK187*AI189)),IF(AD189="Probabilidad",AK188,""))),"")</f>
        <v/>
      </c>
      <c r="AL189" s="171"/>
      <c r="AM189" s="171"/>
      <c r="AN189" s="171"/>
      <c r="AO189" s="546"/>
      <c r="AP189" s="546"/>
      <c r="AQ189" s="504"/>
      <c r="AR189" s="546"/>
      <c r="AS189" s="546"/>
      <c r="AT189" s="504"/>
      <c r="AU189" s="504"/>
      <c r="AV189" s="504"/>
      <c r="AW189" s="507"/>
      <c r="AX189" s="510"/>
      <c r="AY189" s="510"/>
      <c r="AZ189" s="513"/>
      <c r="BA189" s="513"/>
    </row>
    <row r="190" spans="1:53" hidden="1" x14ac:dyDescent="0.3"/>
    <row r="191" spans="1:53" hidden="1" x14ac:dyDescent="0.3">
      <c r="AA191" s="101"/>
      <c r="AC191" s="101"/>
    </row>
  </sheetData>
  <dataConsolidate/>
  <mergeCells count="1084">
    <mergeCell ref="Q52:Q57"/>
    <mergeCell ref="R52:R57"/>
    <mergeCell ref="AU40:AU45"/>
    <mergeCell ref="AU46:AU51"/>
    <mergeCell ref="AU52:AU57"/>
    <mergeCell ref="AU58:AU63"/>
    <mergeCell ref="AV16:AV21"/>
    <mergeCell ref="AV22:AV27"/>
    <mergeCell ref="AV28:AV33"/>
    <mergeCell ref="A1:C3"/>
    <mergeCell ref="AZ118:AZ123"/>
    <mergeCell ref="AZ124:AZ129"/>
    <mergeCell ref="AZ130:AZ135"/>
    <mergeCell ref="AZ136:AZ141"/>
    <mergeCell ref="AZ142:AZ147"/>
    <mergeCell ref="AZ148:AZ153"/>
    <mergeCell ref="AZ154:AZ159"/>
    <mergeCell ref="AP9:AQ9"/>
    <mergeCell ref="J10:J15"/>
    <mergeCell ref="J16:J21"/>
    <mergeCell ref="J22:J27"/>
    <mergeCell ref="J28:J33"/>
    <mergeCell ref="P9:Q9"/>
    <mergeCell ref="AQ10:AQ15"/>
    <mergeCell ref="AQ16:AQ21"/>
    <mergeCell ref="AQ22:AQ27"/>
    <mergeCell ref="AQ28:AQ33"/>
    <mergeCell ref="O22:O27"/>
    <mergeCell ref="P22:P27"/>
    <mergeCell ref="Q22:Q27"/>
    <mergeCell ref="AO28:AO33"/>
    <mergeCell ref="S28:S33"/>
    <mergeCell ref="M28:M33"/>
    <mergeCell ref="R28:R33"/>
    <mergeCell ref="AZ184:AZ189"/>
    <mergeCell ref="AZ10:AZ15"/>
    <mergeCell ref="AZ16:AZ21"/>
    <mergeCell ref="AZ22:AZ27"/>
    <mergeCell ref="AZ28:AZ33"/>
    <mergeCell ref="AZ34:AZ39"/>
    <mergeCell ref="AZ40:AZ45"/>
    <mergeCell ref="AZ46:AZ51"/>
    <mergeCell ref="AZ52:AZ57"/>
    <mergeCell ref="AZ58:AZ63"/>
    <mergeCell ref="AZ64:AZ69"/>
    <mergeCell ref="AZ70:AZ75"/>
    <mergeCell ref="AZ76:AZ81"/>
    <mergeCell ref="AZ82:AZ87"/>
    <mergeCell ref="AZ88:AZ93"/>
    <mergeCell ref="AZ94:AZ99"/>
    <mergeCell ref="AZ100:AZ105"/>
    <mergeCell ref="AZ106:AZ111"/>
    <mergeCell ref="AZ160:AZ165"/>
    <mergeCell ref="AZ166:AZ171"/>
    <mergeCell ref="AZ172:AZ177"/>
    <mergeCell ref="AZ178:AZ183"/>
    <mergeCell ref="W22:W27"/>
    <mergeCell ref="Y22:Y27"/>
    <mergeCell ref="AV34:AV39"/>
    <mergeCell ref="AV40:AV45"/>
    <mergeCell ref="AV46:AV51"/>
    <mergeCell ref="AQ34:AQ39"/>
    <mergeCell ref="AQ40:AQ45"/>
    <mergeCell ref="AP34:AP39"/>
    <mergeCell ref="N52:N57"/>
    <mergeCell ref="O52:O57"/>
    <mergeCell ref="P52:P57"/>
    <mergeCell ref="AO58:AO63"/>
    <mergeCell ref="E46:E51"/>
    <mergeCell ref="K28:K33"/>
    <mergeCell ref="K34:K39"/>
    <mergeCell ref="K40:K45"/>
    <mergeCell ref="K46:K51"/>
    <mergeCell ref="G40:G45"/>
    <mergeCell ref="I40:I45"/>
    <mergeCell ref="H34:H39"/>
    <mergeCell ref="J34:J39"/>
    <mergeCell ref="J40:J45"/>
    <mergeCell ref="J46:J51"/>
    <mergeCell ref="H28:H33"/>
    <mergeCell ref="F16:F21"/>
    <mergeCell ref="F22:F27"/>
    <mergeCell ref="Y34:Y39"/>
    <mergeCell ref="AO46:AO51"/>
    <mergeCell ref="X34:X39"/>
    <mergeCell ref="X40:X45"/>
    <mergeCell ref="AO34:AO39"/>
    <mergeCell ref="AO40:AO45"/>
    <mergeCell ref="T16:T21"/>
    <mergeCell ref="U16:U21"/>
    <mergeCell ref="U22:U27"/>
    <mergeCell ref="S22:S27"/>
    <mergeCell ref="T22:T27"/>
    <mergeCell ref="T34:T39"/>
    <mergeCell ref="R46:R51"/>
    <mergeCell ref="S46:S51"/>
    <mergeCell ref="D34:D39"/>
    <mergeCell ref="G34:G39"/>
    <mergeCell ref="I34:I39"/>
    <mergeCell ref="L28:L33"/>
    <mergeCell ref="AU28:AU33"/>
    <mergeCell ref="AU34:AU39"/>
    <mergeCell ref="AR40:AR45"/>
    <mergeCell ref="N16:N21"/>
    <mergeCell ref="O16:O21"/>
    <mergeCell ref="A10:A189"/>
    <mergeCell ref="B10:B189"/>
    <mergeCell ref="C10:C189"/>
    <mergeCell ref="E58:E63"/>
    <mergeCell ref="F10:F15"/>
    <mergeCell ref="F28:F33"/>
    <mergeCell ref="F34:F39"/>
    <mergeCell ref="F40:F45"/>
    <mergeCell ref="F46:F51"/>
    <mergeCell ref="H46:H51"/>
    <mergeCell ref="H40:H45"/>
    <mergeCell ref="E28:E33"/>
    <mergeCell ref="E34:E39"/>
    <mergeCell ref="E40:E45"/>
    <mergeCell ref="M64:M69"/>
    <mergeCell ref="S58:S63"/>
    <mergeCell ref="W58:W63"/>
    <mergeCell ref="V58:V63"/>
    <mergeCell ref="T64:T69"/>
    <mergeCell ref="AO52:AO57"/>
    <mergeCell ref="X64:X69"/>
    <mergeCell ref="M52:M57"/>
    <mergeCell ref="S52:S57"/>
    <mergeCell ref="L52:L57"/>
    <mergeCell ref="I52:I57"/>
    <mergeCell ref="H58:H63"/>
    <mergeCell ref="H64:H69"/>
    <mergeCell ref="F52:F57"/>
    <mergeCell ref="F58:F63"/>
    <mergeCell ref="F64:F69"/>
    <mergeCell ref="H52:H57"/>
    <mergeCell ref="L58:L63"/>
    <mergeCell ref="G52:G57"/>
    <mergeCell ref="G58:G63"/>
    <mergeCell ref="I58:I63"/>
    <mergeCell ref="K52:K57"/>
    <mergeCell ref="K58:K63"/>
    <mergeCell ref="K64:K69"/>
    <mergeCell ref="L46:L51"/>
    <mergeCell ref="J64:J69"/>
    <mergeCell ref="J52:J57"/>
    <mergeCell ref="J58:J63"/>
    <mergeCell ref="D16:D21"/>
    <mergeCell ref="G16:G21"/>
    <mergeCell ref="I16:I21"/>
    <mergeCell ref="I10:I15"/>
    <mergeCell ref="D28:D33"/>
    <mergeCell ref="G28:G33"/>
    <mergeCell ref="I28:I33"/>
    <mergeCell ref="D22:D27"/>
    <mergeCell ref="G22:G27"/>
    <mergeCell ref="I22:I27"/>
    <mergeCell ref="H10:H15"/>
    <mergeCell ref="H16:H21"/>
    <mergeCell ref="H22:H27"/>
    <mergeCell ref="A5:G5"/>
    <mergeCell ref="A7:A9"/>
    <mergeCell ref="B7:B9"/>
    <mergeCell ref="C7:C9"/>
    <mergeCell ref="D9:F9"/>
    <mergeCell ref="M58:M63"/>
    <mergeCell ref="N58:N63"/>
    <mergeCell ref="O58:O63"/>
    <mergeCell ref="P58:P63"/>
    <mergeCell ref="Q58:Q63"/>
    <mergeCell ref="R58:R63"/>
    <mergeCell ref="AQ52:AQ57"/>
    <mergeCell ref="AT52:AT57"/>
    <mergeCell ref="AS34:AS39"/>
    <mergeCell ref="AS52:AS57"/>
    <mergeCell ref="AP52:AP57"/>
    <mergeCell ref="U58:U63"/>
    <mergeCell ref="E10:E15"/>
    <mergeCell ref="E16:E21"/>
    <mergeCell ref="E22:E27"/>
    <mergeCell ref="D10:D15"/>
    <mergeCell ref="G10:G15"/>
    <mergeCell ref="D46:D51"/>
    <mergeCell ref="G46:G51"/>
    <mergeCell ref="I46:I51"/>
    <mergeCell ref="L16:L21"/>
    <mergeCell ref="T28:T33"/>
    <mergeCell ref="U28:U33"/>
    <mergeCell ref="AT58:AT63"/>
    <mergeCell ref="Y58:Y63"/>
    <mergeCell ref="X58:X63"/>
    <mergeCell ref="U46:U51"/>
    <mergeCell ref="V46:V51"/>
    <mergeCell ref="M46:M51"/>
    <mergeCell ref="N46:N51"/>
    <mergeCell ref="O46:O51"/>
    <mergeCell ref="P46:P51"/>
    <mergeCell ref="AV52:AV57"/>
    <mergeCell ref="AV58:AV63"/>
    <mergeCell ref="AR58:AR63"/>
    <mergeCell ref="AQ58:AQ63"/>
    <mergeCell ref="AP58:AP63"/>
    <mergeCell ref="X52:X57"/>
    <mergeCell ref="AR52:AR57"/>
    <mergeCell ref="T46:T51"/>
    <mergeCell ref="AQ46:AQ51"/>
    <mergeCell ref="AR46:AR51"/>
    <mergeCell ref="AW46:AW51"/>
    <mergeCell ref="AY52:AY57"/>
    <mergeCell ref="BA52:BA57"/>
    <mergeCell ref="AX52:AX57"/>
    <mergeCell ref="AX58:AX63"/>
    <mergeCell ref="AX46:AX51"/>
    <mergeCell ref="BA58:BA63"/>
    <mergeCell ref="AY58:AY63"/>
    <mergeCell ref="BA46:BA51"/>
    <mergeCell ref="AY46:AY51"/>
    <mergeCell ref="W46:W51"/>
    <mergeCell ref="Y46:Y51"/>
    <mergeCell ref="AP46:AP51"/>
    <mergeCell ref="AS46:AS51"/>
    <mergeCell ref="AT46:AT51"/>
    <mergeCell ref="X46:X51"/>
    <mergeCell ref="AW52:AW57"/>
    <mergeCell ref="T52:T57"/>
    <mergeCell ref="U52:U57"/>
    <mergeCell ref="V52:V57"/>
    <mergeCell ref="W52:W57"/>
    <mergeCell ref="Y52:Y57"/>
    <mergeCell ref="AY40:AY45"/>
    <mergeCell ref="BA40:BA45"/>
    <mergeCell ref="AP40:AP45"/>
    <mergeCell ref="AS40:AS45"/>
    <mergeCell ref="L40:L45"/>
    <mergeCell ref="M40:M45"/>
    <mergeCell ref="D40:D45"/>
    <mergeCell ref="S40:S45"/>
    <mergeCell ref="T40:T45"/>
    <mergeCell ref="U40:U45"/>
    <mergeCell ref="V40:V45"/>
    <mergeCell ref="W40:W45"/>
    <mergeCell ref="Y40:Y45"/>
    <mergeCell ref="N40:N45"/>
    <mergeCell ref="O40:O45"/>
    <mergeCell ref="P40:P45"/>
    <mergeCell ref="AT40:AT45"/>
    <mergeCell ref="AX40:AX45"/>
    <mergeCell ref="Q40:Q45"/>
    <mergeCell ref="R40:R45"/>
    <mergeCell ref="AW40:AW45"/>
    <mergeCell ref="AY28:AY33"/>
    <mergeCell ref="BA28:BA33"/>
    <mergeCell ref="AX28:AX33"/>
    <mergeCell ref="AX34:AX39"/>
    <mergeCell ref="AT28:AT33"/>
    <mergeCell ref="AR28:AR33"/>
    <mergeCell ref="AP28:AP33"/>
    <mergeCell ref="AW28:AW33"/>
    <mergeCell ref="N34:N39"/>
    <mergeCell ref="O34:O39"/>
    <mergeCell ref="P34:P39"/>
    <mergeCell ref="Q34:Q39"/>
    <mergeCell ref="R34:R39"/>
    <mergeCell ref="S34:S39"/>
    <mergeCell ref="AT34:AT39"/>
    <mergeCell ref="P28:P33"/>
    <mergeCell ref="Q28:Q33"/>
    <mergeCell ref="AS28:AS33"/>
    <mergeCell ref="W34:W39"/>
    <mergeCell ref="AY34:AY39"/>
    <mergeCell ref="BA34:BA39"/>
    <mergeCell ref="V28:V33"/>
    <mergeCell ref="W28:W33"/>
    <mergeCell ref="Y28:Y33"/>
    <mergeCell ref="X28:X33"/>
    <mergeCell ref="N28:N33"/>
    <mergeCell ref="O28:O33"/>
    <mergeCell ref="AR34:AR39"/>
    <mergeCell ref="N8:O8"/>
    <mergeCell ref="P8:Q8"/>
    <mergeCell ref="AE8:AN8"/>
    <mergeCell ref="Z8:AC8"/>
    <mergeCell ref="AO7:AW7"/>
    <mergeCell ref="R8:W8"/>
    <mergeCell ref="D7:O7"/>
    <mergeCell ref="P7:Y7"/>
    <mergeCell ref="AO8:AQ8"/>
    <mergeCell ref="AR8:AT8"/>
    <mergeCell ref="Z7:AN7"/>
    <mergeCell ref="AX7:BA8"/>
    <mergeCell ref="AO10:AO15"/>
    <mergeCell ref="AP22:AP27"/>
    <mergeCell ref="AS22:AS27"/>
    <mergeCell ref="BA22:BA27"/>
    <mergeCell ref="AX22:AX27"/>
    <mergeCell ref="AW22:AW27"/>
    <mergeCell ref="AY22:AY27"/>
    <mergeCell ref="X22:X27"/>
    <mergeCell ref="AU22:AU27"/>
    <mergeCell ref="AT22:AT27"/>
    <mergeCell ref="AO22:AO27"/>
    <mergeCell ref="AR22:AR27"/>
    <mergeCell ref="M22:M27"/>
    <mergeCell ref="S16:S21"/>
    <mergeCell ref="N22:N27"/>
    <mergeCell ref="K10:K15"/>
    <mergeCell ref="L22:L27"/>
    <mergeCell ref="K16:K21"/>
    <mergeCell ref="K22:K27"/>
    <mergeCell ref="V22:V27"/>
    <mergeCell ref="AP10:AP15"/>
    <mergeCell ref="AS10:AS15"/>
    <mergeCell ref="AV10:AV15"/>
    <mergeCell ref="AW10:AW15"/>
    <mergeCell ref="AX10:AX15"/>
    <mergeCell ref="R10:R15"/>
    <mergeCell ref="L10:L15"/>
    <mergeCell ref="M10:M15"/>
    <mergeCell ref="N10:N15"/>
    <mergeCell ref="O10:O15"/>
    <mergeCell ref="P10:P15"/>
    <mergeCell ref="Q10:Q15"/>
    <mergeCell ref="AP16:AP21"/>
    <mergeCell ref="AS16:AS21"/>
    <mergeCell ref="AY16:AY21"/>
    <mergeCell ref="BA16:BA21"/>
    <mergeCell ref="AO16:AO21"/>
    <mergeCell ref="AR16:AR21"/>
    <mergeCell ref="P16:P21"/>
    <mergeCell ref="Q16:Q21"/>
    <mergeCell ref="M16:M21"/>
    <mergeCell ref="AW64:AW69"/>
    <mergeCell ref="AX64:AX69"/>
    <mergeCell ref="AY64:AY69"/>
    <mergeCell ref="BA64:BA69"/>
    <mergeCell ref="BA10:BA15"/>
    <mergeCell ref="AY10:AY15"/>
    <mergeCell ref="AX16:AX21"/>
    <mergeCell ref="V16:V21"/>
    <mergeCell ref="W16:W21"/>
    <mergeCell ref="Y16:Y21"/>
    <mergeCell ref="X16:X21"/>
    <mergeCell ref="R22:R27"/>
    <mergeCell ref="AS9:AT9"/>
    <mergeCell ref="AU10:AU15"/>
    <mergeCell ref="AU16:AU21"/>
    <mergeCell ref="AT10:AT15"/>
    <mergeCell ref="AT16:AT21"/>
    <mergeCell ref="R9:S9"/>
    <mergeCell ref="T9:U9"/>
    <mergeCell ref="W10:W15"/>
    <mergeCell ref="X10:X15"/>
    <mergeCell ref="V9:W9"/>
    <mergeCell ref="AE9:AF9"/>
    <mergeCell ref="AG9:AH9"/>
    <mergeCell ref="R16:R21"/>
    <mergeCell ref="AW16:AW21"/>
    <mergeCell ref="AR10:AR15"/>
    <mergeCell ref="S10:S15"/>
    <mergeCell ref="T10:T15"/>
    <mergeCell ref="U10:U15"/>
    <mergeCell ref="V10:V15"/>
    <mergeCell ref="Y10:Y15"/>
    <mergeCell ref="K70:K75"/>
    <mergeCell ref="L70:L75"/>
    <mergeCell ref="M70:M75"/>
    <mergeCell ref="N70:N75"/>
    <mergeCell ref="O70:O75"/>
    <mergeCell ref="P70:P75"/>
    <mergeCell ref="Q70:Q75"/>
    <mergeCell ref="R70:R75"/>
    <mergeCell ref="S70:S75"/>
    <mergeCell ref="P64:P69"/>
    <mergeCell ref="Q64:Q69"/>
    <mergeCell ref="R64:R69"/>
    <mergeCell ref="S64:S69"/>
    <mergeCell ref="AO64:AO69"/>
    <mergeCell ref="AR64:AR69"/>
    <mergeCell ref="AQ64:AQ69"/>
    <mergeCell ref="AT64:AT69"/>
    <mergeCell ref="AP64:AP69"/>
    <mergeCell ref="AS64:AS69"/>
    <mergeCell ref="N64:N69"/>
    <mergeCell ref="O64:O69"/>
    <mergeCell ref="L64:L69"/>
    <mergeCell ref="AU64:AU69"/>
    <mergeCell ref="F70:F75"/>
    <mergeCell ref="G70:G75"/>
    <mergeCell ref="H70:H75"/>
    <mergeCell ref="I70:I75"/>
    <mergeCell ref="J70:J75"/>
    <mergeCell ref="AW34:AW39"/>
    <mergeCell ref="U34:U39"/>
    <mergeCell ref="V34:V39"/>
    <mergeCell ref="Q46:Q51"/>
    <mergeCell ref="L34:L39"/>
    <mergeCell ref="M34:M39"/>
    <mergeCell ref="AS58:AS63"/>
    <mergeCell ref="AW58:AW63"/>
    <mergeCell ref="T58:T63"/>
    <mergeCell ref="D64:D69"/>
    <mergeCell ref="G64:G69"/>
    <mergeCell ref="I64:I69"/>
    <mergeCell ref="D52:D57"/>
    <mergeCell ref="E64:E69"/>
    <mergeCell ref="D58:D63"/>
    <mergeCell ref="E52:E57"/>
    <mergeCell ref="AS70:AS75"/>
    <mergeCell ref="AT70:AT75"/>
    <mergeCell ref="AU70:AU75"/>
    <mergeCell ref="AV70:AV75"/>
    <mergeCell ref="AW70:AW75"/>
    <mergeCell ref="AV64:AV69"/>
    <mergeCell ref="U64:U69"/>
    <mergeCell ref="V64:V69"/>
    <mergeCell ref="W64:W69"/>
    <mergeCell ref="Y64:Y69"/>
    <mergeCell ref="AY70:AY75"/>
    <mergeCell ref="BA70:BA75"/>
    <mergeCell ref="AR70:AR75"/>
    <mergeCell ref="AX70:AX75"/>
    <mergeCell ref="T70:T75"/>
    <mergeCell ref="U70:U75"/>
    <mergeCell ref="V70:V75"/>
    <mergeCell ref="W70:W75"/>
    <mergeCell ref="X70:X75"/>
    <mergeCell ref="Y70:Y75"/>
    <mergeCell ref="AO70:AO75"/>
    <mergeCell ref="AP70:AP75"/>
    <mergeCell ref="AQ70:AQ75"/>
    <mergeCell ref="D76:D81"/>
    <mergeCell ref="E76:E81"/>
    <mergeCell ref="F76:F81"/>
    <mergeCell ref="G76:G81"/>
    <mergeCell ref="H76:H81"/>
    <mergeCell ref="I76:I81"/>
    <mergeCell ref="J76:J81"/>
    <mergeCell ref="K76:K81"/>
    <mergeCell ref="L76:L81"/>
    <mergeCell ref="M76:M81"/>
    <mergeCell ref="N76:N81"/>
    <mergeCell ref="O76:O81"/>
    <mergeCell ref="P76:P81"/>
    <mergeCell ref="Q76:Q81"/>
    <mergeCell ref="R76:R81"/>
    <mergeCell ref="S76:S81"/>
    <mergeCell ref="T76:T81"/>
    <mergeCell ref="D70:D75"/>
    <mergeCell ref="E70:E75"/>
    <mergeCell ref="AV76:AV81"/>
    <mergeCell ref="AW76:AW81"/>
    <mergeCell ref="AX76:AX81"/>
    <mergeCell ref="AY76:AY81"/>
    <mergeCell ref="BA76:BA81"/>
    <mergeCell ref="K82:K87"/>
    <mergeCell ref="L82:L87"/>
    <mergeCell ref="M82:M87"/>
    <mergeCell ref="N82:N87"/>
    <mergeCell ref="O82:O87"/>
    <mergeCell ref="P82:P87"/>
    <mergeCell ref="Q82:Q87"/>
    <mergeCell ref="R82:R87"/>
    <mergeCell ref="S82:S87"/>
    <mergeCell ref="AO82:AO87"/>
    <mergeCell ref="AP82:AP87"/>
    <mergeCell ref="AQ82:AQ87"/>
    <mergeCell ref="U76:U81"/>
    <mergeCell ref="V76:V81"/>
    <mergeCell ref="AY82:AY87"/>
    <mergeCell ref="BA82:BA87"/>
    <mergeCell ref="AU82:AU87"/>
    <mergeCell ref="AV82:AV87"/>
    <mergeCell ref="AW82:AW87"/>
    <mergeCell ref="AX82:AX87"/>
    <mergeCell ref="AU76:AU81"/>
    <mergeCell ref="W76:W81"/>
    <mergeCell ref="X76:X81"/>
    <mergeCell ref="Y76:Y81"/>
    <mergeCell ref="AO76:AO81"/>
    <mergeCell ref="AP76:AP81"/>
    <mergeCell ref="AQ76:AQ81"/>
    <mergeCell ref="AR76:AR81"/>
    <mergeCell ref="AS76:AS81"/>
    <mergeCell ref="AT76:AT81"/>
    <mergeCell ref="AR82:AR87"/>
    <mergeCell ref="AS82:AS87"/>
    <mergeCell ref="AT82:AT87"/>
    <mergeCell ref="T82:T87"/>
    <mergeCell ref="U82:U87"/>
    <mergeCell ref="V82:V87"/>
    <mergeCell ref="W82:W87"/>
    <mergeCell ref="X82:X87"/>
    <mergeCell ref="Y82:Y87"/>
    <mergeCell ref="D94:D99"/>
    <mergeCell ref="E94:E99"/>
    <mergeCell ref="F94:F99"/>
    <mergeCell ref="G94:G99"/>
    <mergeCell ref="H94:H99"/>
    <mergeCell ref="I94:I99"/>
    <mergeCell ref="AW88:AW93"/>
    <mergeCell ref="AX88:AX93"/>
    <mergeCell ref="T94:T99"/>
    <mergeCell ref="D82:D87"/>
    <mergeCell ref="E82:E87"/>
    <mergeCell ref="F82:F87"/>
    <mergeCell ref="G82:G87"/>
    <mergeCell ref="H82:H87"/>
    <mergeCell ref="I82:I87"/>
    <mergeCell ref="J82:J87"/>
    <mergeCell ref="D88:D93"/>
    <mergeCell ref="E88:E93"/>
    <mergeCell ref="F88:F93"/>
    <mergeCell ref="G88:G93"/>
    <mergeCell ref="H88:H93"/>
    <mergeCell ref="I88:I93"/>
    <mergeCell ref="J88:J93"/>
    <mergeCell ref="K88:K93"/>
    <mergeCell ref="L88:L93"/>
    <mergeCell ref="M88:M93"/>
    <mergeCell ref="N88:N93"/>
    <mergeCell ref="O88:O93"/>
    <mergeCell ref="P88:P93"/>
    <mergeCell ref="Q88:Q93"/>
    <mergeCell ref="R88:R93"/>
    <mergeCell ref="S88:S93"/>
    <mergeCell ref="T88:T93"/>
    <mergeCell ref="AY88:AY93"/>
    <mergeCell ref="BA88:BA93"/>
    <mergeCell ref="W88:W93"/>
    <mergeCell ref="X88:X93"/>
    <mergeCell ref="Y88:Y93"/>
    <mergeCell ref="AO88:AO93"/>
    <mergeCell ref="AP88:AP93"/>
    <mergeCell ref="AQ88:AQ93"/>
    <mergeCell ref="AR88:AR93"/>
    <mergeCell ref="AV94:AV99"/>
    <mergeCell ref="AS88:AS93"/>
    <mergeCell ref="AT88:AT93"/>
    <mergeCell ref="U88:U93"/>
    <mergeCell ref="V88:V93"/>
    <mergeCell ref="BA94:BA99"/>
    <mergeCell ref="AR94:AR99"/>
    <mergeCell ref="AS94:AS99"/>
    <mergeCell ref="AT94:AT99"/>
    <mergeCell ref="AU94:AU99"/>
    <mergeCell ref="AY94:AY99"/>
    <mergeCell ref="AO94:AO99"/>
    <mergeCell ref="AP94:AP99"/>
    <mergeCell ref="U94:U99"/>
    <mergeCell ref="V94:V99"/>
    <mergeCell ref="W94:W99"/>
    <mergeCell ref="X94:X99"/>
    <mergeCell ref="Y94:Y99"/>
    <mergeCell ref="AQ94:AQ99"/>
    <mergeCell ref="AW94:AW99"/>
    <mergeCell ref="AX94:AX99"/>
    <mergeCell ref="AU88:AU93"/>
    <mergeCell ref="AV88:AV93"/>
    <mergeCell ref="M100:M105"/>
    <mergeCell ref="N100:N105"/>
    <mergeCell ref="O100:O105"/>
    <mergeCell ref="P100:P105"/>
    <mergeCell ref="Q100:Q105"/>
    <mergeCell ref="R100:R105"/>
    <mergeCell ref="S100:S105"/>
    <mergeCell ref="K94:K99"/>
    <mergeCell ref="L94:L99"/>
    <mergeCell ref="M94:M99"/>
    <mergeCell ref="N94:N99"/>
    <mergeCell ref="J94:J99"/>
    <mergeCell ref="O94:O99"/>
    <mergeCell ref="P94:P99"/>
    <mergeCell ref="Q94:Q99"/>
    <mergeCell ref="R94:R99"/>
    <mergeCell ref="S94:S99"/>
    <mergeCell ref="AY100:AY105"/>
    <mergeCell ref="BA100:BA105"/>
    <mergeCell ref="AR100:AR105"/>
    <mergeCell ref="AT100:AT105"/>
    <mergeCell ref="AU100:AU105"/>
    <mergeCell ref="AV100:AV105"/>
    <mergeCell ref="AW100:AW105"/>
    <mergeCell ref="AX100:AX105"/>
    <mergeCell ref="T100:T105"/>
    <mergeCell ref="U100:U105"/>
    <mergeCell ref="V100:V105"/>
    <mergeCell ref="W100:W105"/>
    <mergeCell ref="X100:X105"/>
    <mergeCell ref="Y100:Y105"/>
    <mergeCell ref="AO100:AO105"/>
    <mergeCell ref="AP100:AP105"/>
    <mergeCell ref="AQ100:AQ105"/>
    <mergeCell ref="AS100:AS105"/>
    <mergeCell ref="D106:D111"/>
    <mergeCell ref="E106:E111"/>
    <mergeCell ref="F106:F111"/>
    <mergeCell ref="G106:G111"/>
    <mergeCell ref="H106:H111"/>
    <mergeCell ref="I106:I111"/>
    <mergeCell ref="J106:J111"/>
    <mergeCell ref="K106:K111"/>
    <mergeCell ref="L106:L111"/>
    <mergeCell ref="M106:M111"/>
    <mergeCell ref="N106:N111"/>
    <mergeCell ref="O106:O111"/>
    <mergeCell ref="P106:P111"/>
    <mergeCell ref="Q106:Q111"/>
    <mergeCell ref="R106:R111"/>
    <mergeCell ref="S106:S111"/>
    <mergeCell ref="T106:T111"/>
    <mergeCell ref="D100:D105"/>
    <mergeCell ref="E100:E105"/>
    <mergeCell ref="F100:F105"/>
    <mergeCell ref="G100:G105"/>
    <mergeCell ref="H100:H105"/>
    <mergeCell ref="I100:I105"/>
    <mergeCell ref="J100:J105"/>
    <mergeCell ref="K100:K105"/>
    <mergeCell ref="L100:L105"/>
    <mergeCell ref="AX106:AX111"/>
    <mergeCell ref="AY106:AY111"/>
    <mergeCell ref="BA106:BA111"/>
    <mergeCell ref="K112:K117"/>
    <mergeCell ref="L112:L117"/>
    <mergeCell ref="M112:M117"/>
    <mergeCell ref="N112:N117"/>
    <mergeCell ref="O112:O117"/>
    <mergeCell ref="P112:P117"/>
    <mergeCell ref="Q112:Q117"/>
    <mergeCell ref="R112:R117"/>
    <mergeCell ref="S112:S117"/>
    <mergeCell ref="Y112:Y117"/>
    <mergeCell ref="AO112:AO117"/>
    <mergeCell ref="AP112:AP117"/>
    <mergeCell ref="AQ112:AQ117"/>
    <mergeCell ref="U106:U111"/>
    <mergeCell ref="V106:V111"/>
    <mergeCell ref="AY112:AY117"/>
    <mergeCell ref="BA112:BA117"/>
    <mergeCell ref="D112:D117"/>
    <mergeCell ref="E112:E117"/>
    <mergeCell ref="F112:F117"/>
    <mergeCell ref="G112:G117"/>
    <mergeCell ref="H112:H117"/>
    <mergeCell ref="I112:I117"/>
    <mergeCell ref="J112:J117"/>
    <mergeCell ref="W106:W111"/>
    <mergeCell ref="X106:X111"/>
    <mergeCell ref="Y106:Y111"/>
    <mergeCell ref="AO106:AO111"/>
    <mergeCell ref="AP106:AP111"/>
    <mergeCell ref="AQ106:AQ111"/>
    <mergeCell ref="AR106:AR111"/>
    <mergeCell ref="AS106:AS111"/>
    <mergeCell ref="AT106:AT111"/>
    <mergeCell ref="AZ112:AZ117"/>
    <mergeCell ref="AR112:AR117"/>
    <mergeCell ref="AS112:AS117"/>
    <mergeCell ref="AT112:AT117"/>
    <mergeCell ref="AU112:AU117"/>
    <mergeCell ref="AV112:AV117"/>
    <mergeCell ref="AW112:AW117"/>
    <mergeCell ref="AX112:AX117"/>
    <mergeCell ref="T112:T117"/>
    <mergeCell ref="U112:U117"/>
    <mergeCell ref="V112:V117"/>
    <mergeCell ref="W112:W117"/>
    <mergeCell ref="X112:X117"/>
    <mergeCell ref="AU106:AU111"/>
    <mergeCell ref="AV106:AV111"/>
    <mergeCell ref="AW106:AW111"/>
    <mergeCell ref="AV118:AV123"/>
    <mergeCell ref="AW118:AW123"/>
    <mergeCell ref="AX118:AX123"/>
    <mergeCell ref="AY118:AY123"/>
    <mergeCell ref="BA118:BA123"/>
    <mergeCell ref="W118:W123"/>
    <mergeCell ref="X118:X123"/>
    <mergeCell ref="Y118:Y123"/>
    <mergeCell ref="AO118:AO123"/>
    <mergeCell ref="AP118:AP123"/>
    <mergeCell ref="AQ118:AQ123"/>
    <mergeCell ref="AR118:AR123"/>
    <mergeCell ref="T124:T129"/>
    <mergeCell ref="AS118:AS123"/>
    <mergeCell ref="AT118:AT123"/>
    <mergeCell ref="D118:D123"/>
    <mergeCell ref="E118:E123"/>
    <mergeCell ref="F118:F123"/>
    <mergeCell ref="G118:G123"/>
    <mergeCell ref="H118:H123"/>
    <mergeCell ref="I118:I123"/>
    <mergeCell ref="J118:J123"/>
    <mergeCell ref="K118:K123"/>
    <mergeCell ref="L118:L123"/>
    <mergeCell ref="M118:M123"/>
    <mergeCell ref="N118:N123"/>
    <mergeCell ref="O118:O123"/>
    <mergeCell ref="P118:P123"/>
    <mergeCell ref="Q118:Q123"/>
    <mergeCell ref="R118:R123"/>
    <mergeCell ref="S118:S123"/>
    <mergeCell ref="T118:T123"/>
    <mergeCell ref="K124:K129"/>
    <mergeCell ref="L124:L129"/>
    <mergeCell ref="M124:M129"/>
    <mergeCell ref="N124:N129"/>
    <mergeCell ref="O124:O129"/>
    <mergeCell ref="P124:P129"/>
    <mergeCell ref="Q124:Q129"/>
    <mergeCell ref="R124:R129"/>
    <mergeCell ref="S124:S129"/>
    <mergeCell ref="D124:D129"/>
    <mergeCell ref="E124:E129"/>
    <mergeCell ref="F124:F129"/>
    <mergeCell ref="G124:G129"/>
    <mergeCell ref="H124:H129"/>
    <mergeCell ref="I124:I129"/>
    <mergeCell ref="J124:J129"/>
    <mergeCell ref="AU118:AU123"/>
    <mergeCell ref="U118:U123"/>
    <mergeCell ref="V118:V123"/>
    <mergeCell ref="AY124:AY129"/>
    <mergeCell ref="BA124:BA129"/>
    <mergeCell ref="AR124:AR129"/>
    <mergeCell ref="AS124:AS129"/>
    <mergeCell ref="AT124:AT129"/>
    <mergeCell ref="AU124:AU129"/>
    <mergeCell ref="AV124:AV129"/>
    <mergeCell ref="AW124:AW129"/>
    <mergeCell ref="AX124:AX129"/>
    <mergeCell ref="U124:U129"/>
    <mergeCell ref="V124:V129"/>
    <mergeCell ref="W124:W129"/>
    <mergeCell ref="X124:X129"/>
    <mergeCell ref="Y124:Y129"/>
    <mergeCell ref="AO124:AO129"/>
    <mergeCell ref="AP124:AP129"/>
    <mergeCell ref="AQ124:AQ129"/>
    <mergeCell ref="M130:M135"/>
    <mergeCell ref="N130:N135"/>
    <mergeCell ref="O130:O135"/>
    <mergeCell ref="P130:P135"/>
    <mergeCell ref="Q130:Q135"/>
    <mergeCell ref="R130:R135"/>
    <mergeCell ref="S130:S135"/>
    <mergeCell ref="T130:T135"/>
    <mergeCell ref="U130:U135"/>
    <mergeCell ref="D130:D135"/>
    <mergeCell ref="E130:E135"/>
    <mergeCell ref="F130:F135"/>
    <mergeCell ref="G130:G135"/>
    <mergeCell ref="H130:H135"/>
    <mergeCell ref="I130:I135"/>
    <mergeCell ref="J130:J135"/>
    <mergeCell ref="K130:K135"/>
    <mergeCell ref="L130:L135"/>
    <mergeCell ref="V136:V141"/>
    <mergeCell ref="W136:W141"/>
    <mergeCell ref="X136:X141"/>
    <mergeCell ref="Y136:Y141"/>
    <mergeCell ref="AO136:AO141"/>
    <mergeCell ref="AT130:AT135"/>
    <mergeCell ref="AU130:AU135"/>
    <mergeCell ref="AV130:AV135"/>
    <mergeCell ref="AW130:AW135"/>
    <mergeCell ref="AX130:AX135"/>
    <mergeCell ref="AY130:AY135"/>
    <mergeCell ref="BA130:BA135"/>
    <mergeCell ref="V130:V135"/>
    <mergeCell ref="W130:W135"/>
    <mergeCell ref="X130:X135"/>
    <mergeCell ref="Y130:Y135"/>
    <mergeCell ref="AO130:AO135"/>
    <mergeCell ref="AP130:AP135"/>
    <mergeCell ref="AQ130:AQ135"/>
    <mergeCell ref="AR130:AR135"/>
    <mergeCell ref="AS130:AS135"/>
    <mergeCell ref="D136:D141"/>
    <mergeCell ref="E136:E141"/>
    <mergeCell ref="F136:F141"/>
    <mergeCell ref="G136:G141"/>
    <mergeCell ref="H136:H141"/>
    <mergeCell ref="I136:I141"/>
    <mergeCell ref="J136:J141"/>
    <mergeCell ref="K136:K141"/>
    <mergeCell ref="L136:L141"/>
    <mergeCell ref="M136:M141"/>
    <mergeCell ref="N136:N141"/>
    <mergeCell ref="O136:O141"/>
    <mergeCell ref="P136:P141"/>
    <mergeCell ref="Q136:Q141"/>
    <mergeCell ref="R136:R141"/>
    <mergeCell ref="S136:S141"/>
    <mergeCell ref="T136:T141"/>
    <mergeCell ref="G142:G147"/>
    <mergeCell ref="H142:H147"/>
    <mergeCell ref="I142:I147"/>
    <mergeCell ref="J142:J147"/>
    <mergeCell ref="K142:K147"/>
    <mergeCell ref="L142:L147"/>
    <mergeCell ref="M142:M147"/>
    <mergeCell ref="N142:N147"/>
    <mergeCell ref="O142:O147"/>
    <mergeCell ref="P142:P147"/>
    <mergeCell ref="Q142:Q147"/>
    <mergeCell ref="R142:R147"/>
    <mergeCell ref="S142:S147"/>
    <mergeCell ref="T142:T147"/>
    <mergeCell ref="U142:U147"/>
    <mergeCell ref="AY136:AY141"/>
    <mergeCell ref="BA136:BA141"/>
    <mergeCell ref="AP136:AP141"/>
    <mergeCell ref="AQ136:AQ141"/>
    <mergeCell ref="AR136:AR141"/>
    <mergeCell ref="AS136:AS141"/>
    <mergeCell ref="AT136:AT141"/>
    <mergeCell ref="AU136:AU141"/>
    <mergeCell ref="AV136:AV141"/>
    <mergeCell ref="AW136:AW141"/>
    <mergeCell ref="AX136:AX141"/>
    <mergeCell ref="AT142:AT147"/>
    <mergeCell ref="AU142:AU147"/>
    <mergeCell ref="AV142:AV147"/>
    <mergeCell ref="AW142:AW147"/>
    <mergeCell ref="AX142:AX147"/>
    <mergeCell ref="U136:U141"/>
    <mergeCell ref="AY142:AY147"/>
    <mergeCell ref="BA142:BA147"/>
    <mergeCell ref="M148:M153"/>
    <mergeCell ref="N148:N153"/>
    <mergeCell ref="O148:O153"/>
    <mergeCell ref="P148:P153"/>
    <mergeCell ref="Q148:Q153"/>
    <mergeCell ref="R148:R153"/>
    <mergeCell ref="S148:S153"/>
    <mergeCell ref="T148:T153"/>
    <mergeCell ref="U148:U153"/>
    <mergeCell ref="D148:D153"/>
    <mergeCell ref="E148:E153"/>
    <mergeCell ref="F148:F153"/>
    <mergeCell ref="G148:G153"/>
    <mergeCell ref="H148:H153"/>
    <mergeCell ref="I148:I153"/>
    <mergeCell ref="J148:J153"/>
    <mergeCell ref="K148:K153"/>
    <mergeCell ref="L148:L153"/>
    <mergeCell ref="V142:V147"/>
    <mergeCell ref="W142:W147"/>
    <mergeCell ref="X142:X147"/>
    <mergeCell ref="Y142:Y147"/>
    <mergeCell ref="AO142:AO147"/>
    <mergeCell ref="AP142:AP147"/>
    <mergeCell ref="AQ142:AQ147"/>
    <mergeCell ref="AR142:AR147"/>
    <mergeCell ref="AS142:AS147"/>
    <mergeCell ref="D142:D147"/>
    <mergeCell ref="E142:E147"/>
    <mergeCell ref="F142:F147"/>
    <mergeCell ref="V154:V159"/>
    <mergeCell ref="W154:W159"/>
    <mergeCell ref="X154:X159"/>
    <mergeCell ref="Y154:Y159"/>
    <mergeCell ref="AO154:AO159"/>
    <mergeCell ref="AT148:AT153"/>
    <mergeCell ref="AU148:AU153"/>
    <mergeCell ref="AV148:AV153"/>
    <mergeCell ref="AW148:AW153"/>
    <mergeCell ref="AX148:AX153"/>
    <mergeCell ref="AY148:AY153"/>
    <mergeCell ref="BA148:BA153"/>
    <mergeCell ref="V148:V153"/>
    <mergeCell ref="W148:W153"/>
    <mergeCell ref="X148:X153"/>
    <mergeCell ref="Y148:Y153"/>
    <mergeCell ref="AO148:AO153"/>
    <mergeCell ref="AP148:AP153"/>
    <mergeCell ref="AQ148:AQ153"/>
    <mergeCell ref="AR148:AR153"/>
    <mergeCell ref="AS148:AS153"/>
    <mergeCell ref="D154:D159"/>
    <mergeCell ref="E154:E159"/>
    <mergeCell ref="F154:F159"/>
    <mergeCell ref="G154:G159"/>
    <mergeCell ref="H154:H159"/>
    <mergeCell ref="I154:I159"/>
    <mergeCell ref="J154:J159"/>
    <mergeCell ref="K154:K159"/>
    <mergeCell ref="L154:L159"/>
    <mergeCell ref="M154:M159"/>
    <mergeCell ref="N154:N159"/>
    <mergeCell ref="O154:O159"/>
    <mergeCell ref="P154:P159"/>
    <mergeCell ref="Q154:Q159"/>
    <mergeCell ref="R154:R159"/>
    <mergeCell ref="S154:S159"/>
    <mergeCell ref="T154:T159"/>
    <mergeCell ref="G160:G165"/>
    <mergeCell ref="H160:H165"/>
    <mergeCell ref="I160:I165"/>
    <mergeCell ref="J160:J165"/>
    <mergeCell ref="K160:K165"/>
    <mergeCell ref="L160:L165"/>
    <mergeCell ref="M160:M165"/>
    <mergeCell ref="N160:N165"/>
    <mergeCell ref="O160:O165"/>
    <mergeCell ref="P160:P165"/>
    <mergeCell ref="Q160:Q165"/>
    <mergeCell ref="R160:R165"/>
    <mergeCell ref="S160:S165"/>
    <mergeCell ref="T160:T165"/>
    <mergeCell ref="U160:U165"/>
    <mergeCell ref="AY154:AY159"/>
    <mergeCell ref="BA154:BA159"/>
    <mergeCell ref="AP154:AP159"/>
    <mergeCell ref="AQ154:AQ159"/>
    <mergeCell ref="AR154:AR159"/>
    <mergeCell ref="AS154:AS159"/>
    <mergeCell ref="AT154:AT159"/>
    <mergeCell ref="AU154:AU159"/>
    <mergeCell ref="AV154:AV159"/>
    <mergeCell ref="AW154:AW159"/>
    <mergeCell ref="AX154:AX159"/>
    <mergeCell ref="AT160:AT165"/>
    <mergeCell ref="AU160:AU165"/>
    <mergeCell ref="AV160:AV165"/>
    <mergeCell ref="AW160:AW165"/>
    <mergeCell ref="AX160:AX165"/>
    <mergeCell ref="U154:U159"/>
    <mergeCell ref="AY160:AY165"/>
    <mergeCell ref="BA160:BA165"/>
    <mergeCell ref="M166:M171"/>
    <mergeCell ref="N166:N171"/>
    <mergeCell ref="O166:O171"/>
    <mergeCell ref="P166:P171"/>
    <mergeCell ref="Q166:Q171"/>
    <mergeCell ref="R166:R171"/>
    <mergeCell ref="S166:S171"/>
    <mergeCell ref="T166:T171"/>
    <mergeCell ref="U166:U171"/>
    <mergeCell ref="D166:D171"/>
    <mergeCell ref="E166:E171"/>
    <mergeCell ref="F166:F171"/>
    <mergeCell ref="G166:G171"/>
    <mergeCell ref="H166:H171"/>
    <mergeCell ref="I166:I171"/>
    <mergeCell ref="J166:J171"/>
    <mergeCell ref="K166:K171"/>
    <mergeCell ref="L166:L171"/>
    <mergeCell ref="V160:V165"/>
    <mergeCell ref="W160:W165"/>
    <mergeCell ref="X160:X165"/>
    <mergeCell ref="Y160:Y165"/>
    <mergeCell ref="AO160:AO165"/>
    <mergeCell ref="AP160:AP165"/>
    <mergeCell ref="AQ160:AQ165"/>
    <mergeCell ref="AR160:AR165"/>
    <mergeCell ref="AS160:AS165"/>
    <mergeCell ref="D160:D165"/>
    <mergeCell ref="E160:E165"/>
    <mergeCell ref="F160:F165"/>
    <mergeCell ref="U172:U177"/>
    <mergeCell ref="V172:V177"/>
    <mergeCell ref="W172:W177"/>
    <mergeCell ref="X172:X177"/>
    <mergeCell ref="Y172:Y177"/>
    <mergeCell ref="AO172:AO177"/>
    <mergeCell ref="AT166:AT171"/>
    <mergeCell ref="AU166:AU171"/>
    <mergeCell ref="AV166:AV171"/>
    <mergeCell ref="AW166:AW171"/>
    <mergeCell ref="AX166:AX171"/>
    <mergeCell ref="AY166:AY171"/>
    <mergeCell ref="BA166:BA171"/>
    <mergeCell ref="V166:V171"/>
    <mergeCell ref="W166:W171"/>
    <mergeCell ref="X166:X171"/>
    <mergeCell ref="Y166:Y171"/>
    <mergeCell ref="AO166:AO171"/>
    <mergeCell ref="AP166:AP171"/>
    <mergeCell ref="AQ166:AQ171"/>
    <mergeCell ref="AR166:AR171"/>
    <mergeCell ref="AS166:AS171"/>
    <mergeCell ref="D172:D177"/>
    <mergeCell ref="E172:E177"/>
    <mergeCell ref="F172:F177"/>
    <mergeCell ref="G172:G177"/>
    <mergeCell ref="H172:H177"/>
    <mergeCell ref="I172:I177"/>
    <mergeCell ref="J172:J177"/>
    <mergeCell ref="K172:K177"/>
    <mergeCell ref="L172:L177"/>
    <mergeCell ref="M172:M177"/>
    <mergeCell ref="N172:N177"/>
    <mergeCell ref="O172:O177"/>
    <mergeCell ref="P172:P177"/>
    <mergeCell ref="Q172:Q177"/>
    <mergeCell ref="R172:R177"/>
    <mergeCell ref="S172:S177"/>
    <mergeCell ref="T172:T177"/>
    <mergeCell ref="AY178:AY183"/>
    <mergeCell ref="V178:V183"/>
    <mergeCell ref="AY172:AY177"/>
    <mergeCell ref="BA172:BA177"/>
    <mergeCell ref="AP172:AP177"/>
    <mergeCell ref="AQ172:AQ177"/>
    <mergeCell ref="AR172:AR177"/>
    <mergeCell ref="AS172:AS177"/>
    <mergeCell ref="AT172:AT177"/>
    <mergeCell ref="AU172:AU177"/>
    <mergeCell ref="AV172:AV177"/>
    <mergeCell ref="AW172:AW177"/>
    <mergeCell ref="AX172:AX177"/>
    <mergeCell ref="W178:W183"/>
    <mergeCell ref="X178:X183"/>
    <mergeCell ref="Y178:Y183"/>
    <mergeCell ref="AO178:AO183"/>
    <mergeCell ref="AP178:AP183"/>
    <mergeCell ref="AQ178:AQ183"/>
    <mergeCell ref="AR178:AR183"/>
    <mergeCell ref="AS178:AS183"/>
    <mergeCell ref="AT178:AT183"/>
    <mergeCell ref="AU178:AU183"/>
    <mergeCell ref="AV178:AV183"/>
    <mergeCell ref="AW178:AW183"/>
    <mergeCell ref="AX178:AX183"/>
    <mergeCell ref="X184:X189"/>
    <mergeCell ref="Y184:Y189"/>
    <mergeCell ref="AO184:AO189"/>
    <mergeCell ref="AP184:AP189"/>
    <mergeCell ref="AQ184:AQ189"/>
    <mergeCell ref="AR184:AR189"/>
    <mergeCell ref="AS184:AS189"/>
    <mergeCell ref="M184:M189"/>
    <mergeCell ref="D178:D183"/>
    <mergeCell ref="E178:E183"/>
    <mergeCell ref="F178:F183"/>
    <mergeCell ref="G178:G183"/>
    <mergeCell ref="H178:H183"/>
    <mergeCell ref="I178:I183"/>
    <mergeCell ref="J178:J183"/>
    <mergeCell ref="K178:K183"/>
    <mergeCell ref="L178:L183"/>
    <mergeCell ref="M178:M183"/>
    <mergeCell ref="N178:N183"/>
    <mergeCell ref="O178:O183"/>
    <mergeCell ref="P178:P183"/>
    <mergeCell ref="Q178:Q183"/>
    <mergeCell ref="R178:R183"/>
    <mergeCell ref="S178:S183"/>
    <mergeCell ref="T178:T183"/>
    <mergeCell ref="U178:U183"/>
    <mergeCell ref="AZ1:BA1"/>
    <mergeCell ref="AZ2:BA2"/>
    <mergeCell ref="AZ3:BA3"/>
    <mergeCell ref="D1:AY2"/>
    <mergeCell ref="D3:AY3"/>
    <mergeCell ref="AT184:AT189"/>
    <mergeCell ref="AU184:AU189"/>
    <mergeCell ref="AV184:AV189"/>
    <mergeCell ref="AW184:AW189"/>
    <mergeCell ref="AX184:AX189"/>
    <mergeCell ref="AY184:AY189"/>
    <mergeCell ref="BA184:BA189"/>
    <mergeCell ref="BA178:BA183"/>
    <mergeCell ref="N184:N189"/>
    <mergeCell ref="O184:O189"/>
    <mergeCell ref="P184:P189"/>
    <mergeCell ref="Q184:Q189"/>
    <mergeCell ref="R184:R189"/>
    <mergeCell ref="S184:S189"/>
    <mergeCell ref="T184:T189"/>
    <mergeCell ref="U184:U189"/>
    <mergeCell ref="D184:D189"/>
    <mergeCell ref="E184:E189"/>
    <mergeCell ref="F184:F189"/>
    <mergeCell ref="G184:G189"/>
    <mergeCell ref="H184:H189"/>
    <mergeCell ref="I184:I189"/>
    <mergeCell ref="J184:J189"/>
    <mergeCell ref="K184:K189"/>
    <mergeCell ref="L184:L189"/>
    <mergeCell ref="V184:V189"/>
    <mergeCell ref="W184:W189"/>
  </mergeCells>
  <conditionalFormatting sqref="P10:P189">
    <cfRule type="cellIs" dxfId="59" priority="486" operator="equal">
      <formula>"Muy Alta"</formula>
    </cfRule>
    <cfRule type="cellIs" dxfId="58" priority="487" operator="equal">
      <formula>"Alta"</formula>
    </cfRule>
    <cfRule type="cellIs" dxfId="57" priority="488" operator="equal">
      <formula>"Media"</formula>
    </cfRule>
    <cfRule type="cellIs" dxfId="56" priority="489" operator="equal">
      <formula>"Baja"</formula>
    </cfRule>
    <cfRule type="cellIs" dxfId="55" priority="498" operator="equal">
      <formula>"Muy Baja"</formula>
    </cfRule>
  </conditionalFormatting>
  <conditionalFormatting sqref="R10:R189">
    <cfRule type="cellIs" dxfId="54" priority="481" operator="equal">
      <formula>"Catastrófico"</formula>
    </cfRule>
    <cfRule type="cellIs" dxfId="53" priority="482" operator="equal">
      <formula>"Mayor"</formula>
    </cfRule>
    <cfRule type="cellIs" dxfId="52" priority="483" operator="equal">
      <formula>"Moderado"</formula>
    </cfRule>
    <cfRule type="cellIs" dxfId="51" priority="484" operator="equal">
      <formula>"Menor"</formula>
    </cfRule>
    <cfRule type="cellIs" dxfId="50" priority="485" operator="equal">
      <formula>"Leve"</formula>
    </cfRule>
  </conditionalFormatting>
  <conditionalFormatting sqref="T10:T189">
    <cfRule type="cellIs" dxfId="49" priority="476" operator="equal">
      <formula>"Catastrófico"</formula>
    </cfRule>
    <cfRule type="cellIs" dxfId="48" priority="477" operator="equal">
      <formula>"Mayor"</formula>
    </cfRule>
    <cfRule type="cellIs" dxfId="47" priority="478" operator="equal">
      <formula>"Moderado"</formula>
    </cfRule>
    <cfRule type="cellIs" dxfId="46" priority="479" operator="equal">
      <formula>"Menor"</formula>
    </cfRule>
    <cfRule type="cellIs" dxfId="45" priority="480" operator="equal">
      <formula>"Leve"</formula>
    </cfRule>
  </conditionalFormatting>
  <conditionalFormatting sqref="V10:V189">
    <cfRule type="cellIs" dxfId="44" priority="470" operator="equal">
      <formula>"Catastrófico"</formula>
    </cfRule>
    <cfRule type="cellIs" dxfId="43" priority="472" operator="equal">
      <formula>"Mayor"</formula>
    </cfRule>
    <cfRule type="cellIs" dxfId="42" priority="473" operator="equal">
      <formula>"Moderado"</formula>
    </cfRule>
    <cfRule type="cellIs" dxfId="41" priority="474" operator="equal">
      <formula>"Menor"</formula>
    </cfRule>
    <cfRule type="cellIs" dxfId="40" priority="475" operator="equal">
      <formula>"Leve"</formula>
    </cfRule>
  </conditionalFormatting>
  <conditionalFormatting sqref="Y10:Y189">
    <cfRule type="cellIs" dxfId="39" priority="465" operator="equal">
      <formula>"Extremo"</formula>
    </cfRule>
    <cfRule type="cellIs" dxfId="38" priority="466" operator="equal">
      <formula>"Alto"</formula>
    </cfRule>
    <cfRule type="cellIs" dxfId="37" priority="467" operator="equal">
      <formula>"Moderado"</formula>
    </cfRule>
    <cfRule type="cellIs" dxfId="36" priority="469" operator="equal">
      <formula>"Bajo"</formula>
    </cfRule>
  </conditionalFormatting>
  <conditionalFormatting sqref="AQ10:AQ189">
    <cfRule type="cellIs" dxfId="35" priority="38" operator="equal">
      <formula>"Muy Baja"</formula>
    </cfRule>
    <cfRule type="cellIs" dxfId="34" priority="39" operator="equal">
      <formula>"Baja"</formula>
    </cfRule>
    <cfRule type="cellIs" dxfId="33" priority="40" operator="equal">
      <formula>"Media"</formula>
    </cfRule>
    <cfRule type="cellIs" dxfId="32" priority="41" operator="equal">
      <formula>"Alta"</formula>
    </cfRule>
    <cfRule type="cellIs" dxfId="31" priority="42" operator="equal">
      <formula>"Muy Alta"</formula>
    </cfRule>
  </conditionalFormatting>
  <conditionalFormatting sqref="AT10:AT189">
    <cfRule type="cellIs" dxfId="30" priority="33" operator="equal">
      <formula>"Leve"</formula>
    </cfRule>
    <cfRule type="cellIs" dxfId="29" priority="34" operator="equal">
      <formula>"Menor"</formula>
    </cfRule>
    <cfRule type="cellIs" dxfId="28" priority="36" operator="equal">
      <formula>"Mayor"</formula>
    </cfRule>
    <cfRule type="cellIs" dxfId="27" priority="37" operator="equal">
      <formula>"Catastrófico"</formula>
    </cfRule>
  </conditionalFormatting>
  <conditionalFormatting sqref="AT10:AV189">
    <cfRule type="cellIs" dxfId="26" priority="3" operator="equal">
      <formula>"Moderado"</formula>
    </cfRule>
  </conditionalFormatting>
  <conditionalFormatting sqref="AU10:AV189">
    <cfRule type="cellIs" dxfId="25" priority="1" operator="equal">
      <formula>"Extremo"</formula>
    </cfRule>
    <cfRule type="cellIs" dxfId="24" priority="2" operator="equal">
      <formula>"Alto"</formula>
    </cfRule>
    <cfRule type="cellIs" dxfId="23" priority="4" operator="equal">
      <formula>"Bajo"</formula>
    </cfRule>
  </conditionalFormatting>
  <dataValidations count="4">
    <dataValidation type="list" allowBlank="1" showInputMessage="1" showErrorMessage="1" sqref="AW10:AW189">
      <formula1>"Reducir, Aceptar, Evitar"</formula1>
    </dataValidation>
    <dataValidation type="list" allowBlank="1" showInputMessage="1" showErrorMessage="1" sqref="D10:D189">
      <formula1>"RG, RF,RLA/FT"</formula1>
    </dataValidation>
    <dataValidation type="list" allowBlank="1" showInputMessage="1" showErrorMessage="1" sqref="J10:J189">
      <formula1>"SI, NO"</formula1>
    </dataValidation>
    <dataValidation type="list" allowBlank="1" showInputMessage="1" showErrorMessage="1" sqref="AB10:AB189">
      <formula1>"Primera línea,Segunda línea,Tercera línea"</formula1>
    </dataValidation>
  </dataValidations>
  <pageMargins left="0.70866141732283472" right="0.70866141732283472" top="0.74803149606299213" bottom="0.74803149606299213" header="0.31496062992125984" footer="0.31496062992125984"/>
  <pageSetup scale="11" orientation="landscape" r:id="rId1"/>
  <headerFooter>
    <oddFooter>&amp;CPágina &amp;P de &amp;N</oddFooter>
  </headerFooter>
  <colBreaks count="1" manualBreakCount="1">
    <brk id="49" max="128" man="1"/>
  </colBreaks>
  <drawing r:id="rId2"/>
  <legacyDrawing r:id="rId3"/>
  <extLst>
    <ext xmlns:x14="http://schemas.microsoft.com/office/spreadsheetml/2009/9/main" uri="{CCE6A557-97BC-4b89-ADB6-D9C93CAAB3DF}">
      <x14:dataValidations xmlns:xm="http://schemas.microsoft.com/office/excel/2006/main" count="13">
        <x14:dataValidation type="list" allowBlank="1" showInputMessage="1" showErrorMessage="1">
          <x14:formula1>
            <xm:f>Tablas_GS!$B$8:$B$12</xm:f>
          </x14:formula1>
          <xm:sqref>P10:P189</xm:sqref>
        </x14:dataValidation>
        <x14:dataValidation type="list" allowBlank="1" showInputMessage="1" showErrorMessage="1">
          <x14:formula1>
            <xm:f>Tablas_GS!$B$17:$B$21</xm:f>
          </x14:formula1>
          <xm:sqref>T10:T189 R10:R189</xm:sqref>
        </x14:dataValidation>
        <x14:dataValidation type="list" allowBlank="1" showInputMessage="1" showErrorMessage="1">
          <x14:formula1>
            <xm:f>Tablas_GS!$D$29:$D$30</xm:f>
          </x14:formula1>
          <xm:sqref>AG10:AG189</xm:sqref>
        </x14:dataValidation>
        <x14:dataValidation type="list" allowBlank="1" showInputMessage="1" showErrorMessage="1">
          <x14:formula1>
            <xm:f>Tablas_GS!$D$31:$D$32</xm:f>
          </x14:formula1>
          <xm:sqref>AL10:AL189</xm:sqref>
        </x14:dataValidation>
        <x14:dataValidation type="list" allowBlank="1" showInputMessage="1" showErrorMessage="1">
          <x14:formula1>
            <xm:f>Tablas_GS!$D$33:$D$34</xm:f>
          </x14:formula1>
          <xm:sqref>AM10:AM189</xm:sqref>
        </x14:dataValidation>
        <x14:dataValidation type="list" allowBlank="1" showInputMessage="1" showErrorMessage="1">
          <x14:formula1>
            <xm:f>Tablas_GS!$D$35:$D$36</xm:f>
          </x14:formula1>
          <xm:sqref>AN10:AN189</xm:sqref>
        </x14:dataValidation>
        <x14:dataValidation type="list" allowBlank="1" showInputMessage="1" showErrorMessage="1">
          <x14:formula1>
            <xm:f>Tablas_GS!$D$26:$D$28</xm:f>
          </x14:formula1>
          <xm:sqref>AE10:AE189</xm:sqref>
        </x14:dataValidation>
        <x14:dataValidation type="list" allowBlank="1" showInputMessage="1" showErrorMessage="1">
          <x14:formula1>
            <xm:f>Listas!$C$76:$C$90</xm:f>
          </x14:formula1>
          <xm:sqref>E22:E189</xm:sqref>
        </x14:dataValidation>
        <x14:dataValidation type="list" allowBlank="1" showInputMessage="1" showErrorMessage="1">
          <x14:formula1>
            <xm:f>Listas!$B$70:$B$73</xm:f>
          </x14:formula1>
          <xm:sqref>H10:H189</xm:sqref>
        </x14:dataValidation>
        <x14:dataValidation type="list" allowBlank="1" showInputMessage="1" showErrorMessage="1">
          <x14:formula1>
            <xm:f>Listas!$B$52:$B$55</xm:f>
          </x14:formula1>
          <xm:sqref>B10</xm:sqref>
        </x14:dataValidation>
        <x14:dataValidation type="list" allowBlank="1" showInputMessage="1" showErrorMessage="1">
          <x14:formula1>
            <xm:f>Listas!$B$76:$B$96</xm:f>
          </x14:formula1>
          <xm:sqref>A10:A189</xm:sqref>
        </x14:dataValidation>
        <x14:dataValidation type="list" allowBlank="1" showInputMessage="1" showErrorMessage="1">
          <x14:formula1>
            <xm:f>Listas!$C$76:$C$96</xm:f>
          </x14:formula1>
          <xm:sqref>E10:E21</xm:sqref>
        </x14:dataValidation>
        <x14:dataValidation type="list" allowBlank="1" showInputMessage="1" showErrorMessage="1">
          <x14:formula1>
            <xm:f>Listas!$E$76:$E$87</xm:f>
          </x14:formula1>
          <xm:sqref>F10:F189</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O311"/>
  <sheetViews>
    <sheetView showGridLines="0" view="pageBreakPreview" zoomScale="50" zoomScaleNormal="60" zoomScaleSheetLayoutView="50" zoomScalePageLayoutView="87" workbookViewId="0">
      <selection activeCell="H9" sqref="H9"/>
    </sheetView>
  </sheetViews>
  <sheetFormatPr baseColWidth="10" defaultColWidth="11.42578125" defaultRowHeight="16.5" x14ac:dyDescent="0.3"/>
  <cols>
    <col min="1" max="2" width="23.7109375" style="81" customWidth="1"/>
    <col min="3" max="3" width="18.42578125" style="81" hidden="1" customWidth="1"/>
    <col min="4" max="4" width="7.28515625" style="81" customWidth="1"/>
    <col min="5" max="5" width="7.5703125" style="81" bestFit="1" customWidth="1"/>
    <col min="6" max="6" width="7.85546875" style="81" customWidth="1"/>
    <col min="7" max="7" width="43.140625" style="81" customWidth="1"/>
    <col min="8" max="8" width="52.5703125" style="81" customWidth="1"/>
    <col min="9" max="9" width="60.42578125" style="81" customWidth="1"/>
    <col min="10" max="12" width="28.7109375" style="81" customWidth="1"/>
    <col min="13" max="13" width="16.28515625" style="81" customWidth="1"/>
    <col min="14" max="14" width="21.5703125" style="81" customWidth="1"/>
    <col min="15" max="15" width="19.5703125" style="81" customWidth="1"/>
    <col min="16" max="18" width="13.5703125" style="81" customWidth="1"/>
    <col min="19" max="19" width="12.140625" style="81" customWidth="1"/>
    <col min="20" max="20" width="17.28515625" style="81" customWidth="1"/>
    <col min="21" max="21" width="25.42578125" style="81" customWidth="1"/>
    <col min="22" max="22" width="10.85546875" style="81" customWidth="1"/>
    <col min="23" max="23" width="10.7109375" style="81" customWidth="1"/>
    <col min="24" max="24" width="13.140625" style="81" customWidth="1"/>
    <col min="25" max="25" width="11.5703125" style="81" customWidth="1"/>
    <col min="26" max="26" width="18" style="81" customWidth="1"/>
    <col min="27" max="27" width="6.28515625" style="81" customWidth="1"/>
    <col min="28" max="28" width="10.85546875" style="81" customWidth="1"/>
    <col min="29" max="29" width="11" style="81" customWidth="1"/>
    <col min="30" max="30" width="15.7109375" style="81" customWidth="1"/>
    <col min="31" max="16384" width="11.42578125" style="81"/>
  </cols>
  <sheetData>
    <row r="1" spans="1:41" ht="15" customHeight="1" x14ac:dyDescent="0.3">
      <c r="A1" s="703"/>
      <c r="B1" s="704"/>
      <c r="C1" s="204"/>
      <c r="D1" s="706" t="s">
        <v>619</v>
      </c>
      <c r="E1" s="707"/>
      <c r="F1" s="707"/>
      <c r="G1" s="707"/>
      <c r="H1" s="707"/>
      <c r="I1" s="707"/>
      <c r="J1" s="707"/>
      <c r="K1" s="708"/>
      <c r="L1" s="492" t="str">
        <f>Contexto!G1</f>
        <v>Código: GMC-PR-02-FR-01</v>
      </c>
      <c r="M1" s="492"/>
      <c r="N1" s="205"/>
      <c r="O1" s="205"/>
      <c r="P1" s="205"/>
      <c r="Q1" s="205"/>
      <c r="R1" s="205"/>
      <c r="S1" s="205"/>
      <c r="T1" s="205"/>
      <c r="U1" s="205"/>
      <c r="V1" s="205"/>
      <c r="W1" s="205"/>
      <c r="X1" s="205"/>
      <c r="Y1" s="205"/>
      <c r="Z1" s="205"/>
      <c r="AA1" s="205"/>
      <c r="AB1" s="205"/>
      <c r="AC1" s="205"/>
      <c r="AD1" s="205"/>
      <c r="AE1" s="205"/>
      <c r="AF1" s="205"/>
      <c r="AG1" s="205"/>
      <c r="AH1" s="205"/>
      <c r="AI1" s="205"/>
      <c r="AJ1" s="205"/>
      <c r="AK1" s="205"/>
      <c r="AL1" s="205"/>
      <c r="AM1" s="205"/>
      <c r="AN1" s="705"/>
      <c r="AO1" s="705"/>
    </row>
    <row r="2" spans="1:41" ht="15" customHeight="1" x14ac:dyDescent="0.3">
      <c r="A2" s="704"/>
      <c r="B2" s="704"/>
      <c r="C2" s="204"/>
      <c r="D2" s="496"/>
      <c r="E2" s="497"/>
      <c r="F2" s="497"/>
      <c r="G2" s="497"/>
      <c r="H2" s="497"/>
      <c r="I2" s="497"/>
      <c r="J2" s="497"/>
      <c r="K2" s="498"/>
      <c r="L2" s="492" t="str">
        <f>Contexto!G2</f>
        <v>Versión: 03</v>
      </c>
      <c r="M2" s="492"/>
      <c r="N2" s="205"/>
      <c r="O2" s="205"/>
      <c r="P2" s="205"/>
      <c r="Q2" s="205"/>
      <c r="R2" s="205"/>
      <c r="S2" s="205"/>
      <c r="T2" s="205"/>
      <c r="U2" s="205"/>
      <c r="V2" s="205"/>
      <c r="W2" s="205"/>
      <c r="X2" s="205"/>
      <c r="Y2" s="205"/>
      <c r="Z2" s="205"/>
      <c r="AA2" s="205"/>
      <c r="AB2" s="205"/>
      <c r="AC2" s="205"/>
      <c r="AD2" s="205"/>
      <c r="AE2" s="205"/>
      <c r="AF2" s="205"/>
      <c r="AG2" s="205"/>
      <c r="AH2" s="205"/>
      <c r="AI2" s="205"/>
      <c r="AJ2" s="205"/>
      <c r="AK2" s="205"/>
      <c r="AL2" s="205"/>
      <c r="AM2" s="205"/>
      <c r="AN2" s="705"/>
      <c r="AO2" s="705"/>
    </row>
    <row r="3" spans="1:41" ht="30" customHeight="1" x14ac:dyDescent="0.3">
      <c r="A3" s="704"/>
      <c r="B3" s="704"/>
      <c r="C3" s="204"/>
      <c r="D3" s="709" t="s">
        <v>620</v>
      </c>
      <c r="E3" s="710"/>
      <c r="F3" s="710"/>
      <c r="G3" s="710"/>
      <c r="H3" s="710"/>
      <c r="I3" s="710"/>
      <c r="J3" s="710"/>
      <c r="K3" s="711"/>
      <c r="L3" s="492" t="str">
        <f>Contexto!G3</f>
        <v>Fecha: 08/10/2024</v>
      </c>
      <c r="M3" s="492"/>
      <c r="N3" s="205"/>
      <c r="O3" s="205"/>
      <c r="P3" s="205"/>
      <c r="Q3" s="205"/>
      <c r="R3" s="205"/>
      <c r="S3" s="205"/>
      <c r="T3" s="205"/>
      <c r="U3" s="205"/>
      <c r="V3" s="205"/>
      <c r="W3" s="205"/>
      <c r="X3" s="205"/>
      <c r="Y3" s="205"/>
      <c r="Z3" s="205"/>
      <c r="AA3" s="205"/>
      <c r="AB3" s="205"/>
      <c r="AC3" s="205"/>
      <c r="AD3" s="205"/>
      <c r="AE3" s="205"/>
      <c r="AF3" s="205"/>
      <c r="AG3" s="205"/>
      <c r="AH3" s="205"/>
      <c r="AI3" s="205"/>
      <c r="AJ3" s="205"/>
      <c r="AK3" s="205"/>
      <c r="AL3" s="205"/>
      <c r="AM3" s="205"/>
      <c r="AN3" s="705"/>
      <c r="AO3" s="705"/>
    </row>
    <row r="5" spans="1:41" ht="20.25" customHeight="1" x14ac:dyDescent="0.3">
      <c r="A5" s="689" t="s">
        <v>174</v>
      </c>
      <c r="B5" s="690"/>
      <c r="C5" s="690"/>
      <c r="D5" s="690"/>
      <c r="E5" s="690"/>
      <c r="F5" s="690"/>
      <c r="G5" s="690"/>
      <c r="H5" s="690"/>
      <c r="I5" s="690"/>
    </row>
    <row r="6" spans="1:41" ht="15.75" customHeight="1" x14ac:dyDescent="0.35">
      <c r="C6" s="206"/>
      <c r="F6" s="207"/>
      <c r="G6" s="207"/>
      <c r="H6" s="207"/>
      <c r="I6" s="208"/>
      <c r="J6" s="208"/>
      <c r="K6" s="207"/>
      <c r="L6" s="207"/>
      <c r="M6" s="207"/>
      <c r="N6" s="209"/>
    </row>
    <row r="7" spans="1:41" ht="33.75" customHeight="1" x14ac:dyDescent="0.3">
      <c r="A7" s="686" t="s">
        <v>156</v>
      </c>
      <c r="B7" s="686" t="s">
        <v>0</v>
      </c>
      <c r="C7" s="699"/>
      <c r="D7" s="696" t="s">
        <v>1</v>
      </c>
      <c r="E7" s="697"/>
      <c r="F7" s="697"/>
      <c r="G7" s="697"/>
      <c r="H7" s="697"/>
      <c r="I7" s="698"/>
      <c r="J7" s="691" t="s">
        <v>178</v>
      </c>
      <c r="K7" s="691"/>
      <c r="L7" s="691"/>
      <c r="M7" s="691"/>
    </row>
    <row r="8" spans="1:41" ht="177.75" customHeight="1" x14ac:dyDescent="0.3">
      <c r="A8" s="687"/>
      <c r="B8" s="687"/>
      <c r="C8" s="700"/>
      <c r="D8" s="693" t="s">
        <v>743</v>
      </c>
      <c r="E8" s="694"/>
      <c r="F8" s="695"/>
      <c r="G8" s="410" t="s">
        <v>605</v>
      </c>
      <c r="H8" s="411" t="s">
        <v>173</v>
      </c>
      <c r="I8" s="410" t="s">
        <v>161</v>
      </c>
      <c r="J8" s="412" t="s">
        <v>49</v>
      </c>
      <c r="K8" s="412" t="s">
        <v>50</v>
      </c>
      <c r="L8" s="701" t="s">
        <v>51</v>
      </c>
      <c r="M8" s="702"/>
    </row>
    <row r="9" spans="1:41" ht="210" customHeight="1" x14ac:dyDescent="0.3">
      <c r="A9" s="688" t="s">
        <v>629</v>
      </c>
      <c r="B9" s="692" t="s">
        <v>741</v>
      </c>
      <c r="C9" s="212" t="str">
        <f>CONCATENATE(D9,"-",E9,"-",F9)</f>
        <v>RC-RCC -1</v>
      </c>
      <c r="D9" s="213" t="s">
        <v>742</v>
      </c>
      <c r="E9" s="213" t="s">
        <v>630</v>
      </c>
      <c r="F9" s="214">
        <v>1</v>
      </c>
      <c r="G9" s="215" t="s">
        <v>744</v>
      </c>
      <c r="H9" s="413" t="s">
        <v>745</v>
      </c>
      <c r="I9" s="413" t="s">
        <v>746</v>
      </c>
      <c r="J9" s="216" t="s">
        <v>67</v>
      </c>
      <c r="K9" s="217" t="str">
        <f>H47</f>
        <v>MAYOR</v>
      </c>
      <c r="L9" s="218" t="str">
        <f>CONCATENATE(J9,K9)</f>
        <v>RAROMAYOR</v>
      </c>
      <c r="M9" s="219" t="str">
        <f>IF(L9="RAROINSIGNIFICANTE","BAJO",IF(L9="RAROMENOR","BAJO",IF(L9="RAROMODERADO","MODERADO",IF(L9="RAROMAYOR","ALTO",IF(L9="RAROCATASTROFICO","EXTREMO",IF(L9="IMPROBABLEINSIGNIFICANTE","BAJO",IF(L9="IMPROBABLEMENOR","BAJO",IF(L9="IMPROBABLEMODERADO","MODERADO",IF(L9="IMPROBABLEMAYOR","ALTO",IF(L9="IMPROBABLECATASTROFICO","EXTREMO",IF(L9="POSIBLEINSIGNIFICANTE","BAJO",IF(L9="POSIBLEMENOR","MODERADO",IF(L9="POSIBLEMODERADO","ALTO",IF(L9="POSIBLEMAYOR","EXTREMO",IF(L9="POSIBLECATASTROFICO","EXTREMO",IF(L9="PROBABLEINSIGNIFICANTE","MODERADO",IF(L9="PROBABLEMENOR","ALTO",IF(L9="PROBABLEMODERADO","ALTO",IF(L9="PROBABLEMAYOR","EXTREMO",IF(L9="PROBABLECATASTROFICO","EXTREMO",IF(L9="CASI SEGUROINSIGNIFICANTE","ALTO",IF(L9="CASI SEGUROMENOR","ALTO",IF(L9="CASI SEGUROMODERADO","EXTREMO",IF(L9="CASI SEGUROMAYOR","EXTREMO",IF(L9="CASI SEGUROCATASTROFICO","EXTREMO")))))))))))))))))))))))))</f>
        <v>ALTO</v>
      </c>
    </row>
    <row r="10" spans="1:41" ht="181.5" x14ac:dyDescent="0.3">
      <c r="A10" s="688"/>
      <c r="B10" s="692"/>
      <c r="C10" s="212" t="str">
        <f>CONCATENATE(D10,"-",E10,"-",F10)</f>
        <v>RC-RCC -2</v>
      </c>
      <c r="D10" s="213" t="s">
        <v>742</v>
      </c>
      <c r="E10" s="213" t="s">
        <v>630</v>
      </c>
      <c r="F10" s="214">
        <v>2</v>
      </c>
      <c r="G10" s="215" t="s">
        <v>747</v>
      </c>
      <c r="H10" s="414" t="s">
        <v>748</v>
      </c>
      <c r="I10" s="414" t="s">
        <v>749</v>
      </c>
      <c r="J10" s="216" t="s">
        <v>67</v>
      </c>
      <c r="K10" s="217" t="str">
        <f>I47</f>
        <v>MAYOR</v>
      </c>
      <c r="L10" s="218" t="str">
        <f>CONCATENATE(J10,K10)</f>
        <v>RAROMAYOR</v>
      </c>
      <c r="M10" s="219" t="str">
        <f>IF(L10="RAROINSIGNIFICANTE","BAJO",IF(L10="RAROMENOR","BAJO",IF(L10="RAROMODERADO","MODERADO",IF(L10="RAROMAYOR","ALTO",IF(L10="RAROCATASTROFICO","EXTREMO",IF(L10="IMPROBABLEINSIGNIFICANTE","BAJO",IF(L10="IMPROBABLEMENOR","BAJO",IF(L10="IMPROBABLEMODERADO","MODERADO",IF(L10="IMPROBABLEMAYOR","ALTO",IF(L10="IMPROBABLECATASTROFICO","EXTREMO",IF(L10="POSIBLEINSIGNIFICANTE","BAJO",IF(L10="POSIBLEMENOR","MODERADO",IF(L10="POSIBLEMODERADO","ALTO",IF(L10="POSIBLEMAYOR","EXTREMO",IF(L10="POSIBLECATASTROFICO","EXTREMO",IF(L10="PROBABLEINSIGNIFICANTE","MODERADO",IF(L10="PROBABLEMENOR","ALTO",IF(L10="PROBABLEMODERADO","ALTO",IF(L10="PROBABLEMAYOR","EXTREMO",IF(L10="PROBABLECATASTROFICO","EXTREMO",IF(L10="CASI SEGUROINSIGNIFICANTE","ALTO",IF(L10="CASI SEGUROMENOR","ALTO",IF(L10="CASI SEGUROMODERADO","EXTREMO",IF(L10="CASI SEGUROMAYOR","EXTREMO",IF(L10="CASI SEGUROCATASTROFICO","EXTREMO")))))))))))))))))))))))))</f>
        <v>ALTO</v>
      </c>
    </row>
    <row r="11" spans="1:41" hidden="1" x14ac:dyDescent="0.3">
      <c r="A11" s="688"/>
      <c r="B11" s="692"/>
      <c r="C11" s="212" t="str">
        <f>CONCATENATE(D11,"-",E11,"-",F11)</f>
        <v>--</v>
      </c>
      <c r="D11" s="213"/>
      <c r="E11" s="213"/>
      <c r="F11" s="214"/>
      <c r="G11" s="215"/>
      <c r="H11" s="220"/>
      <c r="I11" s="220"/>
      <c r="J11" s="216"/>
      <c r="K11" s="217" t="str">
        <f>J47</f>
        <v>SIN IMPACTO</v>
      </c>
      <c r="L11" s="218" t="str">
        <f>CONCATENATE(J11,K11)</f>
        <v>SIN IMPACTO</v>
      </c>
      <c r="M11" s="219" t="b">
        <f>IF(L11="RAROINSIGNIFICANTE","BAJO",IF(L11="RAROMENOR","BAJO",IF(L11="RAROMODERADO","MODERADO",IF(L11="RAROMAYOR","ALTO",IF(L11="RAROCATASTROFICO","EXTREMO",IF(L11="IMPROBABLEINSIGNIFICANTE","BAJO",IF(L11="IMPROBABLEMENOR","BAJO",IF(L11="IMPROBABLEMODERADO","MODERADO",IF(L11="IMPROBABLEMAYOR","ALTO",IF(L11="IMPROBABLECATASTROFICO","EXTREMO",IF(L11="POSIBLEINSIGNIFICANTE","BAJO",IF(L11="POSIBLEMENOR","MODERADO",IF(L11="POSIBLEMODERADO","ALTO",IF(L11="POSIBLEMAYOR","EXTREMO",IF(L11="POSIBLECATASTROFICO","EXTREMO",IF(L11="PROBABLEINSIGNIFICANTE","MODERADO",IF(L11="PROBABLEMENOR","ALTO",IF(L11="PROBABLEMODERADO","ALTO",IF(L11="PROBABLEMAYOR","EXTREMO",IF(L11="PROBABLECATASTROFICO","EXTREMO",IF(L11="CASI SEGUROINSIGNIFICANTE","ALTO",IF(L11="CASI SEGUROMENOR","ALTO",IF(L11="CASI SEGUROMODERADO","EXTREMO",IF(L11="CASI SEGUROMAYOR","EXTREMO",IF(L11="CASI SEGUROCATASTROFICO","EXTREMO")))))))))))))))))))))))))</f>
        <v>0</v>
      </c>
    </row>
    <row r="12" spans="1:41" hidden="1" x14ac:dyDescent="0.3">
      <c r="A12" s="688"/>
      <c r="B12" s="692"/>
      <c r="C12" s="212" t="str">
        <f>CONCATENATE(D12,"-",E12,"-",F12)</f>
        <v>--</v>
      </c>
      <c r="D12" s="211"/>
      <c r="E12" s="211"/>
      <c r="F12" s="221"/>
      <c r="G12" s="221"/>
      <c r="H12" s="222"/>
      <c r="I12" s="222"/>
      <c r="J12" s="216"/>
      <c r="K12" s="217" t="str">
        <f>K47</f>
        <v>SIN IMPACTO</v>
      </c>
      <c r="L12" s="218" t="str">
        <f>CONCATENATE(J12,K12)</f>
        <v>SIN IMPACTO</v>
      </c>
      <c r="M12" s="219" t="b">
        <f>IF(L12="RAROINSIGNIFICANTE","BAJO",IF(L12="RAROMENOR","BAJO",IF(L12="RAROMODERADO","MODERADO",IF(L12="RAROMAYOR","ALTO",IF(L12="RAROCATASTROFICO","EXTREMO",IF(L12="IMPROBABLEINSIGNIFICANTE","BAJO",IF(L12="IMPROBABLEMENOR","BAJO",IF(L12="IMPROBABLEMODERADO","MODERADO",IF(L12="IMPROBABLEMAYOR","ALTO",IF(L12="IMPROBABLECATASTROFICO","EXTREMO",IF(L12="POSIBLEINSIGNIFICANTE","BAJO",IF(L12="POSIBLEMENOR","MODERADO",IF(L12="POSIBLEMODERADO","ALTO",IF(L12="POSIBLEMAYOR","EXTREMO",IF(L12="POSIBLECATASTROFICO","EXTREMO",IF(L12="PROBABLEINSIGNIFICANTE","MODERADO",IF(L12="PROBABLEMENOR","ALTO",IF(L12="PROBABLEMODERADO","ALTO",IF(L12="PROBABLEMAYOR","EXTREMO",IF(L12="PROBABLECATASTROFICO","EXTREMO",IF(L12="CASI SEGUROINSIGNIFICANTE","ALTO",IF(L12="CASI SEGUROMENOR","ALTO",IF(L12="CASI SEGUROMODERADO","EXTREMO",IF(L12="CASI SEGUROMAYOR","EXTREMO",IF(L12="CASI SEGUROCATASTROFICO","EXTREMO")))))))))))))))))))))))))</f>
        <v>0</v>
      </c>
    </row>
    <row r="13" spans="1:41" hidden="1" x14ac:dyDescent="0.3">
      <c r="A13" s="688"/>
      <c r="B13" s="692"/>
      <c r="C13" s="212" t="str">
        <f>CONCATENATE(D13,"-",E13,"-",F13)</f>
        <v>--</v>
      </c>
      <c r="D13" s="211"/>
      <c r="E13" s="211"/>
      <c r="F13" s="221"/>
      <c r="G13" s="221"/>
      <c r="H13" s="222"/>
      <c r="I13" s="222"/>
      <c r="J13" s="216"/>
      <c r="K13" s="217" t="str">
        <f>L47</f>
        <v>SIN IMPACTO</v>
      </c>
      <c r="L13" s="218" t="str">
        <f>CONCATENATE(J13,K13)</f>
        <v>SIN IMPACTO</v>
      </c>
      <c r="M13" s="219" t="b">
        <f>IF(L13="RAROINSIGNIFICANTE","BAJO",IF(L13="RAROMENOR","BAJO",IF(L13="RAROMODERADO","MODERADO",IF(L13="RAROMAYOR","ALTO",IF(L13="RAROCATASTROFICO","EXTREMO",IF(L13="IMPROBABLEINSIGNIFICANTE","BAJO",IF(L13="IMPROBABLEMENOR","BAJO",IF(L13="IMPROBABLEMODERADO","MODERADO",IF(L13="IMPROBABLEMAYOR","ALTO",IF(L13="IMPROBABLECATASTROFICO","EXTREMO",IF(L13="POSIBLEINSIGNIFICANTE","BAJO",IF(L13="POSIBLEMENOR","MODERADO",IF(L13="POSIBLEMODERADO","ALTO",IF(L13="POSIBLEMAYOR","EXTREMO",IF(L13="POSIBLECATASTROFICO","EXTREMO",IF(L13="PROBABLEINSIGNIFICANTE","MODERADO",IF(L13="PROBABLEMENOR","ALTO",IF(L13="PROBABLEMODERADO","ALTO",IF(L13="PROBABLEMAYOR","EXTREMO",IF(L13="PROBABLECATASTROFICO","EXTREMO",IF(L13="CASI SEGUROINSIGNIFICANTE","ALTO",IF(L13="CASI SEGUROMENOR","ALTO",IF(L13="CASI SEGUROMODERADO","EXTREMO",IF(L13="CASI SEGUROMAYOR","EXTREMO",IF(L13="CASI SEGUROCATASTROFICO","EXTREMO")))))))))))))))))))))))))</f>
        <v>0</v>
      </c>
    </row>
    <row r="14" spans="1:41" ht="33.75" customHeight="1" x14ac:dyDescent="0.3">
      <c r="F14" s="223"/>
      <c r="G14" s="223"/>
      <c r="H14" s="223"/>
      <c r="I14" s="223"/>
      <c r="J14" s="224"/>
      <c r="K14" s="224"/>
      <c r="L14" s="225"/>
      <c r="M14" s="226"/>
    </row>
    <row r="15" spans="1:41" ht="16.5" customHeight="1" x14ac:dyDescent="0.35">
      <c r="F15" s="207"/>
      <c r="G15" s="207"/>
      <c r="H15" s="207"/>
      <c r="I15" s="207"/>
      <c r="J15" s="207"/>
      <c r="K15" s="207"/>
      <c r="L15" s="207"/>
      <c r="M15" s="207"/>
      <c r="N15" s="209"/>
    </row>
    <row r="16" spans="1:41" ht="18" x14ac:dyDescent="0.35">
      <c r="G16" s="672" t="s">
        <v>176</v>
      </c>
      <c r="H16" s="672"/>
      <c r="I16" s="672"/>
    </row>
    <row r="17" spans="6:22" x14ac:dyDescent="0.3">
      <c r="G17" s="227" t="s">
        <v>4</v>
      </c>
      <c r="H17" s="227" t="s">
        <v>5</v>
      </c>
      <c r="I17" s="227" t="s">
        <v>6</v>
      </c>
    </row>
    <row r="18" spans="6:22" ht="33" x14ac:dyDescent="0.3">
      <c r="G18" s="228" t="s">
        <v>76</v>
      </c>
      <c r="H18" s="229" t="s">
        <v>8</v>
      </c>
      <c r="I18" s="229" t="s">
        <v>9</v>
      </c>
    </row>
    <row r="19" spans="6:22" ht="33" x14ac:dyDescent="0.3">
      <c r="G19" s="228" t="s">
        <v>75</v>
      </c>
      <c r="H19" s="229" t="s">
        <v>11</v>
      </c>
      <c r="I19" s="229" t="s">
        <v>12</v>
      </c>
    </row>
    <row r="20" spans="6:22" ht="30" customHeight="1" x14ac:dyDescent="0.3">
      <c r="G20" s="228" t="s">
        <v>74</v>
      </c>
      <c r="H20" s="229" t="s">
        <v>14</v>
      </c>
      <c r="I20" s="229" t="s">
        <v>15</v>
      </c>
    </row>
    <row r="21" spans="6:22" ht="30" customHeight="1" x14ac:dyDescent="0.3">
      <c r="G21" s="228" t="s">
        <v>72</v>
      </c>
      <c r="H21" s="229" t="s">
        <v>17</v>
      </c>
      <c r="I21" s="229" t="s">
        <v>18</v>
      </c>
    </row>
    <row r="22" spans="6:22" ht="33" x14ac:dyDescent="0.3">
      <c r="G22" s="228" t="s">
        <v>67</v>
      </c>
      <c r="H22" s="229" t="s">
        <v>20</v>
      </c>
      <c r="I22" s="229" t="s">
        <v>21</v>
      </c>
    </row>
    <row r="23" spans="6:22" ht="18.75" x14ac:dyDescent="0.3">
      <c r="F23" s="230"/>
      <c r="H23" s="118"/>
      <c r="I23" s="118"/>
      <c r="J23" s="118"/>
      <c r="K23" s="118"/>
      <c r="L23" s="118"/>
      <c r="M23" s="118"/>
    </row>
    <row r="24" spans="6:22" ht="18.75" thickBot="1" x14ac:dyDescent="0.4">
      <c r="F24" s="673" t="s">
        <v>177</v>
      </c>
      <c r="G24" s="673"/>
      <c r="H24" s="673"/>
      <c r="I24" s="673"/>
      <c r="J24" s="673"/>
      <c r="K24" s="673"/>
      <c r="L24" s="673"/>
      <c r="M24" s="118"/>
    </row>
    <row r="25" spans="6:22" ht="15" customHeight="1" thickBot="1" x14ac:dyDescent="0.35">
      <c r="F25" s="684" t="s">
        <v>2</v>
      </c>
      <c r="G25" s="683" t="s">
        <v>162</v>
      </c>
      <c r="H25" s="231">
        <v>1</v>
      </c>
      <c r="I25" s="231">
        <v>2</v>
      </c>
      <c r="J25" s="231">
        <v>3</v>
      </c>
      <c r="K25" s="231">
        <v>4</v>
      </c>
      <c r="L25" s="231">
        <v>5</v>
      </c>
      <c r="N25" s="674" t="s">
        <v>52</v>
      </c>
      <c r="O25" s="675"/>
      <c r="P25" s="675"/>
      <c r="Q25" s="675"/>
      <c r="R25" s="675"/>
      <c r="S25" s="675"/>
      <c r="T25" s="675"/>
      <c r="U25" s="675"/>
      <c r="V25" s="676"/>
    </row>
    <row r="26" spans="6:22" ht="56.25" customHeight="1" thickBot="1" x14ac:dyDescent="0.35">
      <c r="F26" s="685"/>
      <c r="G26" s="683"/>
      <c r="H26" s="232" t="s">
        <v>169</v>
      </c>
      <c r="I26" s="232" t="s">
        <v>169</v>
      </c>
      <c r="J26" s="232" t="s">
        <v>169</v>
      </c>
      <c r="K26" s="232" t="s">
        <v>169</v>
      </c>
      <c r="L26" s="232" t="s">
        <v>169</v>
      </c>
      <c r="N26" s="677" t="s">
        <v>50</v>
      </c>
      <c r="O26" s="678"/>
      <c r="P26" s="678"/>
      <c r="Q26" s="678"/>
      <c r="R26" s="678"/>
      <c r="S26" s="678"/>
      <c r="T26" s="678"/>
      <c r="U26" s="678"/>
      <c r="V26" s="679"/>
    </row>
    <row r="27" spans="6:22" s="102" customFormat="1" ht="33" x14ac:dyDescent="0.3">
      <c r="F27" s="233">
        <v>16</v>
      </c>
      <c r="G27" s="234" t="s">
        <v>27</v>
      </c>
      <c r="H27" s="174"/>
      <c r="I27" s="174"/>
      <c r="J27" s="174"/>
      <c r="K27" s="235"/>
      <c r="L27" s="235"/>
      <c r="N27" s="680" t="s">
        <v>49</v>
      </c>
      <c r="O27" s="236"/>
      <c r="P27" s="237"/>
      <c r="Q27" s="238" t="s">
        <v>54</v>
      </c>
      <c r="R27" s="238" t="s">
        <v>55</v>
      </c>
      <c r="S27" s="239" t="s">
        <v>56</v>
      </c>
      <c r="T27" s="240" t="s">
        <v>57</v>
      </c>
      <c r="U27" s="241" t="s">
        <v>58</v>
      </c>
      <c r="V27" s="242"/>
    </row>
    <row r="28" spans="6:22" s="102" customFormat="1" ht="17.25" thickBot="1" x14ac:dyDescent="0.35">
      <c r="F28" s="243">
        <v>1</v>
      </c>
      <c r="G28" s="234" t="s">
        <v>28</v>
      </c>
      <c r="H28" s="174" t="s">
        <v>116</v>
      </c>
      <c r="I28" s="174" t="s">
        <v>116</v>
      </c>
      <c r="J28" s="174"/>
      <c r="K28" s="235"/>
      <c r="L28" s="235"/>
      <c r="N28" s="681"/>
      <c r="O28" s="244"/>
      <c r="P28" s="245"/>
      <c r="Q28" s="246">
        <v>1</v>
      </c>
      <c r="R28" s="246">
        <v>2</v>
      </c>
      <c r="S28" s="247">
        <v>3</v>
      </c>
      <c r="T28" s="246">
        <v>4</v>
      </c>
      <c r="U28" s="248">
        <v>5</v>
      </c>
      <c r="V28" s="242"/>
    </row>
    <row r="29" spans="6:22" s="102" customFormat="1" ht="30" x14ac:dyDescent="0.3">
      <c r="F29" s="243">
        <v>2</v>
      </c>
      <c r="G29" s="234" t="s">
        <v>29</v>
      </c>
      <c r="H29" s="174"/>
      <c r="I29" s="174"/>
      <c r="J29" s="174"/>
      <c r="K29" s="235"/>
      <c r="L29" s="235"/>
      <c r="N29" s="681"/>
      <c r="O29" s="249" t="s">
        <v>7</v>
      </c>
      <c r="P29" s="246">
        <v>5</v>
      </c>
      <c r="Q29" s="250" t="s">
        <v>59</v>
      </c>
      <c r="R29" s="251" t="s">
        <v>59</v>
      </c>
      <c r="S29" s="252" t="s">
        <v>60</v>
      </c>
      <c r="T29" s="253" t="s">
        <v>60</v>
      </c>
      <c r="U29" s="254" t="s">
        <v>60</v>
      </c>
      <c r="V29" s="242"/>
    </row>
    <row r="30" spans="6:22" s="102" customFormat="1" ht="30" x14ac:dyDescent="0.3">
      <c r="F30" s="243">
        <v>3</v>
      </c>
      <c r="G30" s="234" t="s">
        <v>30</v>
      </c>
      <c r="H30" s="174"/>
      <c r="I30" s="174"/>
      <c r="J30" s="174"/>
      <c r="K30" s="235"/>
      <c r="L30" s="235"/>
      <c r="N30" s="681"/>
      <c r="O30" s="249" t="s">
        <v>10</v>
      </c>
      <c r="P30" s="246">
        <v>4</v>
      </c>
      <c r="Q30" s="255" t="s">
        <v>61</v>
      </c>
      <c r="R30" s="256" t="s">
        <v>59</v>
      </c>
      <c r="S30" s="257" t="s">
        <v>59</v>
      </c>
      <c r="T30" s="258" t="s">
        <v>60</v>
      </c>
      <c r="U30" s="259" t="s">
        <v>60</v>
      </c>
      <c r="V30" s="242"/>
    </row>
    <row r="31" spans="6:22" s="102" customFormat="1" ht="30" x14ac:dyDescent="0.3">
      <c r="F31" s="243">
        <v>4</v>
      </c>
      <c r="G31" s="234" t="s">
        <v>31</v>
      </c>
      <c r="H31" s="174"/>
      <c r="I31" s="174"/>
      <c r="J31" s="174"/>
      <c r="K31" s="235"/>
      <c r="L31" s="235"/>
      <c r="N31" s="681"/>
      <c r="O31" s="249" t="s">
        <v>13</v>
      </c>
      <c r="P31" s="246">
        <v>3</v>
      </c>
      <c r="Q31" s="260" t="s">
        <v>62</v>
      </c>
      <c r="R31" s="261" t="s">
        <v>61</v>
      </c>
      <c r="S31" s="257" t="s">
        <v>59</v>
      </c>
      <c r="T31" s="258" t="s">
        <v>60</v>
      </c>
      <c r="U31" s="259" t="s">
        <v>60</v>
      </c>
      <c r="V31" s="242"/>
    </row>
    <row r="32" spans="6:22" s="102" customFormat="1" ht="30" x14ac:dyDescent="0.3">
      <c r="F32" s="243">
        <v>5</v>
      </c>
      <c r="G32" s="234" t="s">
        <v>32</v>
      </c>
      <c r="H32" s="174" t="s">
        <v>116</v>
      </c>
      <c r="I32" s="174" t="s">
        <v>116</v>
      </c>
      <c r="J32" s="174"/>
      <c r="K32" s="235"/>
      <c r="L32" s="235"/>
      <c r="N32" s="681"/>
      <c r="O32" s="249" t="s">
        <v>16</v>
      </c>
      <c r="P32" s="246">
        <v>2</v>
      </c>
      <c r="Q32" s="260" t="s">
        <v>62</v>
      </c>
      <c r="R32" s="262" t="s">
        <v>62</v>
      </c>
      <c r="S32" s="263" t="s">
        <v>61</v>
      </c>
      <c r="T32" s="264" t="s">
        <v>59</v>
      </c>
      <c r="U32" s="259" t="s">
        <v>60</v>
      </c>
      <c r="V32" s="242"/>
    </row>
    <row r="33" spans="6:22" s="102" customFormat="1" ht="17.25" thickBot="1" x14ac:dyDescent="0.35">
      <c r="F33" s="243">
        <v>6</v>
      </c>
      <c r="G33" s="234" t="s">
        <v>33</v>
      </c>
      <c r="H33" s="174" t="s">
        <v>116</v>
      </c>
      <c r="I33" s="174" t="s">
        <v>116</v>
      </c>
      <c r="J33" s="174"/>
      <c r="K33" s="235"/>
      <c r="L33" s="235"/>
      <c r="N33" s="681"/>
      <c r="O33" s="249" t="s">
        <v>19</v>
      </c>
      <c r="P33" s="246">
        <v>1</v>
      </c>
      <c r="Q33" s="265" t="s">
        <v>62</v>
      </c>
      <c r="R33" s="266" t="s">
        <v>62</v>
      </c>
      <c r="S33" s="267" t="s">
        <v>61</v>
      </c>
      <c r="T33" s="268" t="s">
        <v>59</v>
      </c>
      <c r="U33" s="259" t="s">
        <v>60</v>
      </c>
      <c r="V33" s="242"/>
    </row>
    <row r="34" spans="6:22" s="102" customFormat="1" ht="30.75" thickBot="1" x14ac:dyDescent="0.35">
      <c r="F34" s="243">
        <v>7</v>
      </c>
      <c r="G34" s="234" t="s">
        <v>34</v>
      </c>
      <c r="H34" s="174"/>
      <c r="I34" s="174"/>
      <c r="J34" s="174"/>
      <c r="K34" s="235"/>
      <c r="L34" s="235"/>
      <c r="N34" s="682"/>
      <c r="O34" s="269"/>
      <c r="P34" s="270"/>
      <c r="Q34" s="270"/>
      <c r="R34" s="270"/>
      <c r="S34" s="270"/>
      <c r="T34" s="270"/>
      <c r="U34" s="270"/>
      <c r="V34" s="271"/>
    </row>
    <row r="35" spans="6:22" s="102" customFormat="1" ht="45" x14ac:dyDescent="0.25">
      <c r="F35" s="243">
        <v>8</v>
      </c>
      <c r="G35" s="234" t="s">
        <v>35</v>
      </c>
      <c r="H35" s="174"/>
      <c r="I35" s="174"/>
      <c r="J35" s="174"/>
      <c r="K35" s="235"/>
      <c r="L35" s="235"/>
      <c r="N35" s="272"/>
      <c r="O35" s="272"/>
      <c r="P35" s="272"/>
      <c r="Q35" s="272"/>
      <c r="R35" s="272"/>
      <c r="S35" s="272"/>
      <c r="T35" s="272"/>
      <c r="U35" s="272"/>
      <c r="V35" s="272"/>
    </row>
    <row r="36" spans="6:22" s="102" customFormat="1" x14ac:dyDescent="0.3">
      <c r="F36" s="243">
        <v>9</v>
      </c>
      <c r="G36" s="234" t="s">
        <v>36</v>
      </c>
      <c r="H36" s="174"/>
      <c r="I36" s="174"/>
      <c r="J36" s="174"/>
      <c r="K36" s="235"/>
      <c r="L36" s="235"/>
      <c r="N36" s="273" t="s">
        <v>63</v>
      </c>
      <c r="O36" s="81"/>
      <c r="P36" s="274"/>
      <c r="Q36" s="274"/>
      <c r="R36" s="274"/>
      <c r="S36" s="274"/>
      <c r="T36" s="275"/>
      <c r="U36" s="81"/>
      <c r="V36" s="81"/>
    </row>
    <row r="37" spans="6:22" s="102" customFormat="1" ht="30" x14ac:dyDescent="0.3">
      <c r="F37" s="243">
        <v>10</v>
      </c>
      <c r="G37" s="234" t="s">
        <v>37</v>
      </c>
      <c r="H37" s="174"/>
      <c r="I37" s="174"/>
      <c r="J37" s="174"/>
      <c r="K37" s="235"/>
      <c r="L37" s="235"/>
      <c r="N37" s="276" t="s">
        <v>64</v>
      </c>
      <c r="O37" s="81"/>
      <c r="P37" s="274"/>
      <c r="Q37" s="274"/>
      <c r="R37" s="274"/>
      <c r="S37" s="274"/>
      <c r="T37" s="81"/>
      <c r="U37" s="81"/>
      <c r="V37" s="81"/>
    </row>
    <row r="38" spans="6:22" s="102" customFormat="1" x14ac:dyDescent="0.3">
      <c r="F38" s="243">
        <v>11</v>
      </c>
      <c r="G38" s="234" t="s">
        <v>38</v>
      </c>
      <c r="H38" s="174" t="s">
        <v>116</v>
      </c>
      <c r="I38" s="174" t="s">
        <v>116</v>
      </c>
      <c r="J38" s="174"/>
      <c r="K38" s="235"/>
      <c r="L38" s="235"/>
      <c r="N38" s="277" t="s">
        <v>65</v>
      </c>
      <c r="O38" s="81"/>
      <c r="P38" s="274"/>
      <c r="Q38" s="274"/>
      <c r="R38" s="274"/>
      <c r="S38" s="274"/>
      <c r="T38" s="81"/>
      <c r="U38" s="81"/>
      <c r="V38" s="81"/>
    </row>
    <row r="39" spans="6:22" s="102" customFormat="1" x14ac:dyDescent="0.3">
      <c r="F39" s="243">
        <v>12</v>
      </c>
      <c r="G39" s="234" t="s">
        <v>39</v>
      </c>
      <c r="H39" s="174" t="s">
        <v>116</v>
      </c>
      <c r="I39" s="174" t="s">
        <v>116</v>
      </c>
      <c r="J39" s="174"/>
      <c r="K39" s="235"/>
      <c r="L39" s="235"/>
      <c r="N39" s="278" t="s">
        <v>56</v>
      </c>
      <c r="O39" s="81"/>
      <c r="P39" s="274"/>
      <c r="Q39" s="274"/>
      <c r="R39" s="274"/>
      <c r="S39" s="274"/>
      <c r="T39" s="81"/>
      <c r="U39" s="81"/>
      <c r="V39" s="81"/>
    </row>
    <row r="40" spans="6:22" s="102" customFormat="1" x14ac:dyDescent="0.3">
      <c r="F40" s="243">
        <v>13</v>
      </c>
      <c r="G40" s="234" t="s">
        <v>40</v>
      </c>
      <c r="H40" s="174"/>
      <c r="I40" s="174"/>
      <c r="J40" s="174"/>
      <c r="K40" s="235"/>
      <c r="L40" s="235"/>
      <c r="N40" s="279" t="s">
        <v>66</v>
      </c>
      <c r="O40" s="81"/>
      <c r="P40" s="274"/>
      <c r="Q40" s="274"/>
      <c r="R40" s="274"/>
      <c r="S40" s="274"/>
      <c r="T40" s="81"/>
      <c r="U40" s="81"/>
      <c r="V40" s="81"/>
    </row>
    <row r="41" spans="6:22" s="102" customFormat="1" x14ac:dyDescent="0.25">
      <c r="F41" s="243">
        <v>14</v>
      </c>
      <c r="G41" s="234" t="s">
        <v>41</v>
      </c>
      <c r="H41" s="174"/>
      <c r="I41" s="174"/>
      <c r="J41" s="174"/>
      <c r="K41" s="235"/>
      <c r="L41" s="235"/>
      <c r="Q41" s="101"/>
    </row>
    <row r="42" spans="6:22" s="102" customFormat="1" x14ac:dyDescent="0.25">
      <c r="F42" s="243">
        <v>15</v>
      </c>
      <c r="G42" s="234" t="s">
        <v>42</v>
      </c>
      <c r="H42" s="174" t="s">
        <v>116</v>
      </c>
      <c r="I42" s="174" t="s">
        <v>116</v>
      </c>
      <c r="J42" s="174"/>
      <c r="K42" s="235"/>
      <c r="L42" s="235"/>
      <c r="Q42" s="101"/>
      <c r="R42" s="272"/>
    </row>
    <row r="43" spans="6:22" s="102" customFormat="1" x14ac:dyDescent="0.25">
      <c r="F43" s="243">
        <v>17</v>
      </c>
      <c r="G43" s="234" t="s">
        <v>43</v>
      </c>
      <c r="H43" s="174"/>
      <c r="I43" s="174"/>
      <c r="J43" s="174"/>
      <c r="K43" s="235"/>
      <c r="L43" s="235"/>
      <c r="Q43" s="101"/>
    </row>
    <row r="44" spans="6:22" s="102" customFormat="1" x14ac:dyDescent="0.25">
      <c r="F44" s="243">
        <v>18</v>
      </c>
      <c r="G44" s="234" t="s">
        <v>44</v>
      </c>
      <c r="H44" s="174"/>
      <c r="I44" s="174"/>
      <c r="J44" s="174"/>
      <c r="K44" s="235"/>
      <c r="L44" s="235"/>
      <c r="Q44" s="101"/>
    </row>
    <row r="45" spans="6:22" s="102" customFormat="1" x14ac:dyDescent="0.25">
      <c r="F45" s="243">
        <v>19</v>
      </c>
      <c r="G45" s="234" t="s">
        <v>45</v>
      </c>
      <c r="H45" s="174"/>
      <c r="I45" s="174"/>
      <c r="J45" s="174"/>
      <c r="K45" s="235"/>
      <c r="L45" s="235"/>
      <c r="Q45" s="101"/>
    </row>
    <row r="46" spans="6:22" ht="17.25" thickBot="1" x14ac:dyDescent="0.35">
      <c r="F46" s="84"/>
      <c r="G46" s="280" t="s">
        <v>551</v>
      </c>
      <c r="H46" s="281">
        <f>COUNTIF(H27:H45,"SI")</f>
        <v>6</v>
      </c>
      <c r="I46" s="282">
        <f>COUNTIF(I27:I45,"SI")</f>
        <v>6</v>
      </c>
      <c r="J46" s="282">
        <f>COUNTIF(J27:J45,"SI")</f>
        <v>0</v>
      </c>
      <c r="K46" s="281">
        <f>COUNTIF(K27:K45,"SI")</f>
        <v>0</v>
      </c>
      <c r="L46" s="281">
        <f>COUNTIF(L27:L45,"SI")</f>
        <v>0</v>
      </c>
      <c r="Q46" s="92"/>
    </row>
    <row r="47" spans="6:22" ht="17.25" thickBot="1" x14ac:dyDescent="0.35">
      <c r="F47" s="283"/>
      <c r="G47" s="283"/>
      <c r="H47" s="284" t="str">
        <f>IF(AND(H27="SI"),"CATASTROFICO",IF(AND(H46&gt;=1,H46&lt;=5),"MODERADO",IF(AND(H46&gt;=6,H46&lt;=11),"MAYOR",IF(AND(H46&gt;=12,H46&lt;=19),"CATASTROFICO","SIN IMPACTO"))))</f>
        <v>MAYOR</v>
      </c>
      <c r="I47" s="284" t="str">
        <f>IF(AND(I27="SI"),"CATASTROFICO",IF(AND(I46&gt;=1,I46&lt;=5),"MODERADO",IF(AND(I46&gt;=6,I46&lt;=11),"MAYOR",IF(AND(I46&gt;=12,I46&lt;=19),"CATASTROFICO","SIN IMPACTO"))))</f>
        <v>MAYOR</v>
      </c>
      <c r="J47" s="284" t="str">
        <f>IF(AND(J27="SI"),"CATASTROFICO",IF(AND(J46&gt;=1,J46&lt;=5),"MODERADO",IF(AND(J46&gt;=6,J46&lt;=11),"MAYOR",IF(AND(J46&gt;=12,J46&lt;=19),"CATASTROFICO","SIN IMPACTO"))))</f>
        <v>SIN IMPACTO</v>
      </c>
      <c r="K47" s="284" t="str">
        <f>IF(AND(K27="SI"),"CATASTROFICO",IF(AND(K46&gt;=1,K46&lt;=5),"MODERADO",IF(AND(K46&gt;=6,K46&lt;=11),"MAYOR",IF(AND(K46&gt;=12,K46&lt;=19),"CATASTROFICO","SIN IMPACTO"))))</f>
        <v>SIN IMPACTO</v>
      </c>
      <c r="L47" s="284" t="str">
        <f>IF(AND(L27="SI"),"CATASTROFICO",IF(AND(L46&gt;=1,L46&lt;=5),"MODERADO",IF(AND(L46&gt;=6,L46&lt;=11),"MAYOR",IF(AND(L46&gt;=12,L46&lt;=19),"CATASTROFICO","SIN IMPACTO"))))</f>
        <v>SIN IMPACTO</v>
      </c>
      <c r="N47" s="92"/>
      <c r="O47" s="92"/>
      <c r="P47" s="92"/>
      <c r="Q47" s="92"/>
    </row>
    <row r="48" spans="6:22" x14ac:dyDescent="0.3">
      <c r="F48" s="283"/>
      <c r="G48" s="283"/>
      <c r="H48" s="285"/>
      <c r="I48" s="283"/>
      <c r="J48" s="92"/>
      <c r="K48" s="92"/>
      <c r="L48" s="92"/>
      <c r="N48" s="92"/>
      <c r="O48" s="92"/>
      <c r="P48" s="92"/>
      <c r="Q48" s="92"/>
    </row>
    <row r="49" spans="7:10" x14ac:dyDescent="0.3">
      <c r="G49" s="286" t="s">
        <v>24</v>
      </c>
      <c r="H49" s="84" t="s">
        <v>46</v>
      </c>
      <c r="I49" s="84"/>
      <c r="J49" s="84"/>
    </row>
    <row r="50" spans="7:10" x14ac:dyDescent="0.3">
      <c r="G50" s="286" t="s">
        <v>23</v>
      </c>
      <c r="H50" s="84" t="s">
        <v>47</v>
      </c>
      <c r="I50" s="84"/>
      <c r="J50" s="84"/>
    </row>
    <row r="51" spans="7:10" x14ac:dyDescent="0.3">
      <c r="G51" s="286" t="s">
        <v>22</v>
      </c>
      <c r="H51" s="84" t="s">
        <v>48</v>
      </c>
      <c r="I51" s="84"/>
      <c r="J51" s="84"/>
    </row>
    <row r="52" spans="7:10" x14ac:dyDescent="0.3">
      <c r="G52" s="84"/>
      <c r="H52" s="84" t="s">
        <v>168</v>
      </c>
      <c r="I52" s="84"/>
      <c r="J52" s="84"/>
    </row>
    <row r="58" spans="7:10" x14ac:dyDescent="0.3">
      <c r="G58" s="287"/>
    </row>
    <row r="287" spans="6:10" x14ac:dyDescent="0.3">
      <c r="F287" s="288" t="s">
        <v>67</v>
      </c>
      <c r="G287" s="81" t="s">
        <v>26</v>
      </c>
      <c r="H287" s="81" t="s">
        <v>68</v>
      </c>
      <c r="J287" s="81" t="str">
        <f t="shared" ref="J287:J311" si="0">CONCATENATE(F287,G287)</f>
        <v>RAROINSIGNIFICANTE</v>
      </c>
    </row>
    <row r="288" spans="6:10" x14ac:dyDescent="0.3">
      <c r="F288" s="81" t="s">
        <v>69</v>
      </c>
      <c r="G288" s="81" t="s">
        <v>25</v>
      </c>
      <c r="H288" s="81" t="s">
        <v>68</v>
      </c>
      <c r="J288" s="81" t="str">
        <f t="shared" si="0"/>
        <v>RARO MENOR</v>
      </c>
    </row>
    <row r="289" spans="6:10" x14ac:dyDescent="0.3">
      <c r="F289" s="81" t="s">
        <v>69</v>
      </c>
      <c r="G289" s="81" t="s">
        <v>24</v>
      </c>
      <c r="H289" s="81" t="s">
        <v>24</v>
      </c>
      <c r="J289" s="81" t="str">
        <f t="shared" si="0"/>
        <v>RARO MODERADO</v>
      </c>
    </row>
    <row r="290" spans="6:10" x14ac:dyDescent="0.3">
      <c r="F290" s="81" t="s">
        <v>69</v>
      </c>
      <c r="G290" s="81" t="s">
        <v>23</v>
      </c>
      <c r="H290" s="81" t="s">
        <v>70</v>
      </c>
      <c r="J290" s="81" t="str">
        <f t="shared" si="0"/>
        <v>RARO MAYOR</v>
      </c>
    </row>
    <row r="291" spans="6:10" x14ac:dyDescent="0.3">
      <c r="F291" s="81" t="s">
        <v>67</v>
      </c>
      <c r="G291" s="81" t="s">
        <v>71</v>
      </c>
      <c r="H291" s="81" t="s">
        <v>70</v>
      </c>
      <c r="J291" s="81" t="str">
        <f t="shared" si="0"/>
        <v>RAROCATASTROFICO</v>
      </c>
    </row>
    <row r="292" spans="6:10" x14ac:dyDescent="0.3">
      <c r="F292" s="81" t="s">
        <v>72</v>
      </c>
      <c r="G292" s="81" t="s">
        <v>26</v>
      </c>
      <c r="H292" s="81" t="s">
        <v>68</v>
      </c>
      <c r="J292" s="81" t="str">
        <f t="shared" si="0"/>
        <v>IMPROBABLEINSIGNIFICANTE</v>
      </c>
    </row>
    <row r="293" spans="6:10" x14ac:dyDescent="0.3">
      <c r="F293" s="81" t="s">
        <v>72</v>
      </c>
      <c r="G293" s="81" t="s">
        <v>25</v>
      </c>
      <c r="H293" s="81" t="s">
        <v>68</v>
      </c>
      <c r="J293" s="81" t="str">
        <f t="shared" si="0"/>
        <v>IMPROBABLEMENOR</v>
      </c>
    </row>
    <row r="294" spans="6:10" x14ac:dyDescent="0.3">
      <c r="F294" s="81" t="s">
        <v>72</v>
      </c>
      <c r="G294" s="81" t="s">
        <v>24</v>
      </c>
      <c r="H294" s="81" t="s">
        <v>24</v>
      </c>
      <c r="J294" s="81" t="str">
        <f t="shared" si="0"/>
        <v>IMPROBABLEMODERADO</v>
      </c>
    </row>
    <row r="295" spans="6:10" x14ac:dyDescent="0.3">
      <c r="F295" s="81" t="s">
        <v>72</v>
      </c>
      <c r="G295" s="81" t="s">
        <v>23</v>
      </c>
      <c r="H295" s="81" t="s">
        <v>70</v>
      </c>
      <c r="J295" s="81" t="str">
        <f t="shared" si="0"/>
        <v>IMPROBABLEMAYOR</v>
      </c>
    </row>
    <row r="296" spans="6:10" x14ac:dyDescent="0.3">
      <c r="F296" s="81" t="s">
        <v>72</v>
      </c>
      <c r="G296" s="81" t="s">
        <v>71</v>
      </c>
      <c r="H296" s="81" t="s">
        <v>73</v>
      </c>
      <c r="J296" s="81" t="str">
        <f t="shared" si="0"/>
        <v>IMPROBABLECATASTROFICO</v>
      </c>
    </row>
    <row r="297" spans="6:10" x14ac:dyDescent="0.3">
      <c r="F297" s="81" t="s">
        <v>74</v>
      </c>
      <c r="G297" s="81" t="s">
        <v>26</v>
      </c>
      <c r="H297" s="81" t="s">
        <v>68</v>
      </c>
      <c r="J297" s="81" t="str">
        <f t="shared" si="0"/>
        <v>POSIBLEINSIGNIFICANTE</v>
      </c>
    </row>
    <row r="298" spans="6:10" x14ac:dyDescent="0.3">
      <c r="F298" s="81" t="s">
        <v>74</v>
      </c>
      <c r="G298" s="81" t="s">
        <v>25</v>
      </c>
      <c r="H298" s="81" t="s">
        <v>24</v>
      </c>
      <c r="J298" s="81" t="str">
        <f t="shared" si="0"/>
        <v>POSIBLEMENOR</v>
      </c>
    </row>
    <row r="299" spans="6:10" x14ac:dyDescent="0.3">
      <c r="F299" s="81" t="s">
        <v>74</v>
      </c>
      <c r="G299" s="81" t="s">
        <v>24</v>
      </c>
      <c r="H299" s="81" t="s">
        <v>70</v>
      </c>
      <c r="J299" s="81" t="str">
        <f t="shared" si="0"/>
        <v>POSIBLEMODERADO</v>
      </c>
    </row>
    <row r="300" spans="6:10" x14ac:dyDescent="0.3">
      <c r="F300" s="81" t="s">
        <v>74</v>
      </c>
      <c r="G300" s="81" t="s">
        <v>23</v>
      </c>
      <c r="H300" s="81" t="s">
        <v>73</v>
      </c>
      <c r="J300" s="81" t="str">
        <f t="shared" si="0"/>
        <v>POSIBLEMAYOR</v>
      </c>
    </row>
    <row r="301" spans="6:10" x14ac:dyDescent="0.3">
      <c r="F301" s="81" t="s">
        <v>74</v>
      </c>
      <c r="G301" s="81" t="s">
        <v>71</v>
      </c>
      <c r="H301" s="81" t="s">
        <v>73</v>
      </c>
      <c r="J301" s="81" t="str">
        <f t="shared" si="0"/>
        <v>POSIBLECATASTROFICO</v>
      </c>
    </row>
    <row r="302" spans="6:10" x14ac:dyDescent="0.3">
      <c r="F302" s="81" t="s">
        <v>75</v>
      </c>
      <c r="G302" s="81" t="s">
        <v>26</v>
      </c>
      <c r="H302" s="81" t="s">
        <v>24</v>
      </c>
      <c r="J302" s="81" t="str">
        <f t="shared" si="0"/>
        <v>PROBABLEINSIGNIFICANTE</v>
      </c>
    </row>
    <row r="303" spans="6:10" x14ac:dyDescent="0.3">
      <c r="F303" s="81" t="s">
        <v>75</v>
      </c>
      <c r="G303" s="81" t="s">
        <v>25</v>
      </c>
      <c r="H303" s="81" t="s">
        <v>70</v>
      </c>
      <c r="J303" s="81" t="str">
        <f t="shared" si="0"/>
        <v>PROBABLEMENOR</v>
      </c>
    </row>
    <row r="304" spans="6:10" x14ac:dyDescent="0.3">
      <c r="F304" s="81" t="s">
        <v>75</v>
      </c>
      <c r="G304" s="81" t="s">
        <v>24</v>
      </c>
      <c r="H304" s="81" t="s">
        <v>70</v>
      </c>
      <c r="J304" s="81" t="str">
        <f t="shared" si="0"/>
        <v>PROBABLEMODERADO</v>
      </c>
    </row>
    <row r="305" spans="6:10" x14ac:dyDescent="0.3">
      <c r="F305" s="81" t="s">
        <v>75</v>
      </c>
      <c r="G305" s="81" t="s">
        <v>23</v>
      </c>
      <c r="H305" s="81" t="s">
        <v>73</v>
      </c>
      <c r="J305" s="81" t="str">
        <f t="shared" si="0"/>
        <v>PROBABLEMAYOR</v>
      </c>
    </row>
    <row r="306" spans="6:10" x14ac:dyDescent="0.3">
      <c r="F306" s="81" t="s">
        <v>75</v>
      </c>
      <c r="G306" s="81" t="s">
        <v>71</v>
      </c>
      <c r="H306" s="81" t="s">
        <v>73</v>
      </c>
      <c r="J306" s="81" t="str">
        <f t="shared" si="0"/>
        <v>PROBABLECATASTROFICO</v>
      </c>
    </row>
    <row r="307" spans="6:10" x14ac:dyDescent="0.3">
      <c r="F307" s="81" t="s">
        <v>76</v>
      </c>
      <c r="G307" s="81" t="s">
        <v>26</v>
      </c>
      <c r="H307" s="81" t="s">
        <v>70</v>
      </c>
      <c r="J307" s="81" t="str">
        <f t="shared" si="0"/>
        <v>CASI SEGUROINSIGNIFICANTE</v>
      </c>
    </row>
    <row r="308" spans="6:10" x14ac:dyDescent="0.3">
      <c r="F308" s="81" t="s">
        <v>76</v>
      </c>
      <c r="G308" s="81" t="s">
        <v>25</v>
      </c>
      <c r="H308" s="81" t="s">
        <v>70</v>
      </c>
      <c r="J308" s="81" t="str">
        <f t="shared" si="0"/>
        <v>CASI SEGUROMENOR</v>
      </c>
    </row>
    <row r="309" spans="6:10" x14ac:dyDescent="0.3">
      <c r="F309" s="81" t="s">
        <v>76</v>
      </c>
      <c r="G309" s="81" t="s">
        <v>24</v>
      </c>
      <c r="H309" s="81" t="s">
        <v>73</v>
      </c>
      <c r="J309" s="81" t="str">
        <f t="shared" si="0"/>
        <v>CASI SEGUROMODERADO</v>
      </c>
    </row>
    <row r="310" spans="6:10" x14ac:dyDescent="0.3">
      <c r="F310" s="81" t="s">
        <v>76</v>
      </c>
      <c r="G310" s="81" t="s">
        <v>23</v>
      </c>
      <c r="H310" s="81" t="s">
        <v>73</v>
      </c>
      <c r="J310" s="81" t="str">
        <f t="shared" si="0"/>
        <v>CASI SEGUROMAYOR</v>
      </c>
    </row>
    <row r="311" spans="6:10" x14ac:dyDescent="0.3">
      <c r="F311" s="81" t="s">
        <v>76</v>
      </c>
      <c r="G311" s="81" t="s">
        <v>71</v>
      </c>
      <c r="H311" s="81" t="s">
        <v>73</v>
      </c>
      <c r="J311" s="81" t="str">
        <f t="shared" si="0"/>
        <v>CASI SEGUROCATASTROFICO</v>
      </c>
    </row>
  </sheetData>
  <dataConsolidate/>
  <mergeCells count="26">
    <mergeCell ref="A1:B3"/>
    <mergeCell ref="AN1:AO1"/>
    <mergeCell ref="AN2:AO2"/>
    <mergeCell ref="AN3:AO3"/>
    <mergeCell ref="L1:M1"/>
    <mergeCell ref="L2:M2"/>
    <mergeCell ref="L3:M3"/>
    <mergeCell ref="D1:K2"/>
    <mergeCell ref="D3:K3"/>
    <mergeCell ref="A7:A8"/>
    <mergeCell ref="A9:A13"/>
    <mergeCell ref="A5:I5"/>
    <mergeCell ref="J7:M7"/>
    <mergeCell ref="B7:B8"/>
    <mergeCell ref="B9:B13"/>
    <mergeCell ref="D8:F8"/>
    <mergeCell ref="D7:I7"/>
    <mergeCell ref="C7:C8"/>
    <mergeCell ref="L8:M8"/>
    <mergeCell ref="G16:I16"/>
    <mergeCell ref="F24:L24"/>
    <mergeCell ref="N25:V25"/>
    <mergeCell ref="N26:V26"/>
    <mergeCell ref="N27:N34"/>
    <mergeCell ref="G25:G26"/>
    <mergeCell ref="F25:F26"/>
  </mergeCells>
  <conditionalFormatting sqref="H47:H48">
    <cfRule type="cellIs" dxfId="22" priority="34" operator="equal">
      <formula>"CATASTROFICO"</formula>
    </cfRule>
    <cfRule type="cellIs" dxfId="21" priority="35" operator="equal">
      <formula>"MAYOR"</formula>
    </cfRule>
    <cfRule type="cellIs" dxfId="20" priority="36" operator="equal">
      <formula>"MODERADO"</formula>
    </cfRule>
  </conditionalFormatting>
  <conditionalFormatting sqref="H10:I11">
    <cfRule type="cellIs" dxfId="19" priority="1" operator="equal">
      <formula>0</formula>
    </cfRule>
  </conditionalFormatting>
  <conditionalFormatting sqref="H47:L47">
    <cfRule type="cellIs" dxfId="18" priority="3" operator="equal">
      <formula>"CATASTROFICO"</formula>
    </cfRule>
    <cfRule type="cellIs" dxfId="17" priority="4" operator="equal">
      <formula>"MAYOR"</formula>
    </cfRule>
    <cfRule type="cellIs" dxfId="16" priority="5" operator="equal">
      <formula>"MODERADO"</formula>
    </cfRule>
  </conditionalFormatting>
  <conditionalFormatting sqref="M9:M14">
    <cfRule type="cellIs" dxfId="15" priority="41" operator="equal">
      <formula>"BAJO"</formula>
    </cfRule>
    <cfRule type="cellIs" dxfId="14" priority="42" operator="equal">
      <formula>"MODERADO"</formula>
    </cfRule>
    <cfRule type="cellIs" dxfId="13" priority="43" operator="equal">
      <formula>"ALTO"</formula>
    </cfRule>
    <cfRule type="cellIs" dxfId="12" priority="44" operator="equal">
      <formula>"EXTREMO"</formula>
    </cfRule>
  </conditionalFormatting>
  <dataValidations count="3">
    <dataValidation type="list" allowBlank="1" showInputMessage="1" showErrorMessage="1" sqref="H27:M45">
      <formula1>"SI"</formula1>
    </dataValidation>
    <dataValidation type="list" allowBlank="1" showInputMessage="1" showErrorMessage="1" sqref="D9:D13">
      <formula1>"RC"</formula1>
    </dataValidation>
    <dataValidation type="list" allowBlank="1" showInputMessage="1" showErrorMessage="1" sqref="J9:J14">
      <formula1>$G$18:$G$22</formula1>
    </dataValidation>
  </dataValidations>
  <pageMargins left="0.70866141732283472" right="0.70866141732283472" top="0.74803149606299213" bottom="0.74803149606299213" header="0.31496062992125984" footer="0.31496062992125984"/>
  <pageSetup paperSize="9" scale="26" orientation="landscape" r:id="rId1"/>
  <headerFooter>
    <oddFooter>&amp;CPágina &amp;P de &amp;N</oddFooter>
  </headerFooter>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Listas!$B$76:$B$90</xm:f>
          </x14:formula1>
          <xm:sqref>A9:A13</xm:sqref>
        </x14:dataValidation>
        <x14:dataValidation type="list" allowBlank="1" showInputMessage="1" showErrorMessage="1">
          <x14:formula1>
            <xm:f>Listas!$C$76:$C$90</xm:f>
          </x14:formula1>
          <xm:sqref>E9:E13</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CR127"/>
  <sheetViews>
    <sheetView showGridLines="0" view="pageBreakPreview" topLeftCell="D1" zoomScale="50" zoomScaleNormal="60" zoomScaleSheetLayoutView="50" zoomScalePageLayoutView="55" workbookViewId="0">
      <selection activeCell="D1" sqref="D1:S2"/>
    </sheetView>
  </sheetViews>
  <sheetFormatPr baseColWidth="10" defaultColWidth="11.42578125" defaultRowHeight="16.5" x14ac:dyDescent="0.3"/>
  <cols>
    <col min="1" max="1" width="8.85546875" style="81" customWidth="1"/>
    <col min="2" max="2" width="28" style="81" customWidth="1"/>
    <col min="3" max="3" width="40.42578125" style="81" customWidth="1"/>
    <col min="4" max="4" width="23.42578125" style="81" customWidth="1"/>
    <col min="5" max="5" width="51.140625" style="81" customWidth="1"/>
    <col min="6" max="6" width="82.85546875" style="81" customWidth="1"/>
    <col min="7" max="7" width="25.140625" style="81" customWidth="1"/>
    <col min="8" max="8" width="35" style="81" customWidth="1"/>
    <col min="9" max="9" width="27.7109375" style="81" customWidth="1"/>
    <col min="10" max="10" width="31.140625" style="81" customWidth="1"/>
    <col min="11" max="11" width="30.5703125" style="81" customWidth="1"/>
    <col min="12" max="12" width="29.85546875" style="81" customWidth="1"/>
    <col min="13" max="13" width="27.28515625" style="81" customWidth="1"/>
    <col min="14" max="15" width="19.85546875" style="81" customWidth="1"/>
    <col min="16" max="16" width="36.85546875" style="81" customWidth="1"/>
    <col min="17" max="17" width="29.5703125" style="81" customWidth="1"/>
    <col min="18" max="21" width="21.140625" style="81" customWidth="1"/>
    <col min="22" max="25" width="25" style="81" customWidth="1"/>
    <col min="26" max="44" width="16.7109375" style="81" customWidth="1"/>
    <col min="45" max="16384" width="11.42578125" style="81"/>
  </cols>
  <sheetData>
    <row r="1" spans="1:41" ht="15" customHeight="1" x14ac:dyDescent="0.3">
      <c r="A1" s="663"/>
      <c r="B1" s="664"/>
      <c r="C1" s="665"/>
      <c r="D1" s="712" t="s">
        <v>619</v>
      </c>
      <c r="E1" s="712"/>
      <c r="F1" s="712"/>
      <c r="G1" s="712"/>
      <c r="H1" s="712"/>
      <c r="I1" s="712"/>
      <c r="J1" s="712"/>
      <c r="K1" s="712"/>
      <c r="L1" s="712"/>
      <c r="M1" s="712"/>
      <c r="N1" s="712"/>
      <c r="O1" s="712"/>
      <c r="P1" s="712"/>
      <c r="Q1" s="712"/>
      <c r="R1" s="712"/>
      <c r="S1" s="712"/>
      <c r="T1" s="492" t="str">
        <f>Contexto!G1</f>
        <v>Código: GMC-PR-02-FR-01</v>
      </c>
      <c r="U1" s="492"/>
      <c r="V1" s="205"/>
      <c r="W1" s="205"/>
      <c r="X1" s="205"/>
      <c r="Y1" s="205"/>
      <c r="Z1" s="205"/>
      <c r="AA1" s="205"/>
      <c r="AB1" s="205"/>
      <c r="AC1" s="205"/>
      <c r="AD1" s="205"/>
      <c r="AE1" s="205"/>
      <c r="AF1" s="205"/>
      <c r="AG1" s="205"/>
      <c r="AH1" s="205"/>
      <c r="AI1" s="205"/>
      <c r="AJ1" s="205"/>
      <c r="AK1" s="205"/>
      <c r="AL1" s="205"/>
      <c r="AM1" s="205"/>
      <c r="AN1" s="705"/>
      <c r="AO1" s="705"/>
    </row>
    <row r="2" spans="1:41" ht="15" customHeight="1" x14ac:dyDescent="0.3">
      <c r="A2" s="666"/>
      <c r="B2" s="667"/>
      <c r="C2" s="668"/>
      <c r="D2" s="712"/>
      <c r="E2" s="712"/>
      <c r="F2" s="712"/>
      <c r="G2" s="712"/>
      <c r="H2" s="712"/>
      <c r="I2" s="712"/>
      <c r="J2" s="712"/>
      <c r="K2" s="712"/>
      <c r="L2" s="712"/>
      <c r="M2" s="712"/>
      <c r="N2" s="712"/>
      <c r="O2" s="712"/>
      <c r="P2" s="712"/>
      <c r="Q2" s="712"/>
      <c r="R2" s="712"/>
      <c r="S2" s="712"/>
      <c r="T2" s="492" t="str">
        <f>Contexto!G2</f>
        <v>Versión: 03</v>
      </c>
      <c r="U2" s="492"/>
      <c r="V2" s="205"/>
      <c r="W2" s="205"/>
      <c r="X2" s="205"/>
      <c r="Y2" s="205"/>
      <c r="Z2" s="205"/>
      <c r="AA2" s="205"/>
      <c r="AB2" s="205"/>
      <c r="AC2" s="205"/>
      <c r="AD2" s="205"/>
      <c r="AE2" s="205"/>
      <c r="AF2" s="205"/>
      <c r="AG2" s="205"/>
      <c r="AH2" s="205"/>
      <c r="AI2" s="205"/>
      <c r="AJ2" s="205"/>
      <c r="AK2" s="205"/>
      <c r="AL2" s="205"/>
      <c r="AM2" s="205"/>
      <c r="AN2" s="705"/>
      <c r="AO2" s="705"/>
    </row>
    <row r="3" spans="1:41" ht="30" customHeight="1" x14ac:dyDescent="0.3">
      <c r="A3" s="669"/>
      <c r="B3" s="670"/>
      <c r="C3" s="671"/>
      <c r="D3" s="712" t="s">
        <v>620</v>
      </c>
      <c r="E3" s="712"/>
      <c r="F3" s="712"/>
      <c r="G3" s="712"/>
      <c r="H3" s="712"/>
      <c r="I3" s="712"/>
      <c r="J3" s="712"/>
      <c r="K3" s="712"/>
      <c r="L3" s="712"/>
      <c r="M3" s="712"/>
      <c r="N3" s="712"/>
      <c r="O3" s="712"/>
      <c r="P3" s="712"/>
      <c r="Q3" s="712"/>
      <c r="R3" s="712"/>
      <c r="S3" s="712"/>
      <c r="T3" s="492" t="str">
        <f>Contexto!G3</f>
        <v>Fecha: 08/10/2024</v>
      </c>
      <c r="U3" s="492"/>
      <c r="V3" s="205"/>
      <c r="W3" s="205"/>
      <c r="X3" s="205"/>
      <c r="Y3" s="205"/>
      <c r="Z3" s="205"/>
      <c r="AA3" s="205"/>
      <c r="AB3" s="205"/>
      <c r="AC3" s="205"/>
      <c r="AD3" s="205"/>
      <c r="AE3" s="205"/>
      <c r="AF3" s="205"/>
      <c r="AG3" s="205"/>
      <c r="AH3" s="205"/>
      <c r="AI3" s="205"/>
      <c r="AJ3" s="205"/>
      <c r="AK3" s="205"/>
      <c r="AL3" s="205"/>
      <c r="AM3" s="205"/>
      <c r="AN3" s="705"/>
      <c r="AO3" s="705"/>
    </row>
    <row r="5" spans="1:41" ht="21" x14ac:dyDescent="0.3">
      <c r="A5" s="689" t="s">
        <v>174</v>
      </c>
      <c r="B5" s="690"/>
      <c r="C5" s="690"/>
      <c r="D5" s="84"/>
      <c r="E5" s="84"/>
      <c r="F5" s="84"/>
      <c r="G5" s="84"/>
      <c r="H5" s="84"/>
      <c r="I5" s="84"/>
      <c r="J5" s="84"/>
      <c r="K5" s="84"/>
      <c r="L5" s="84"/>
      <c r="M5" s="84"/>
      <c r="N5" s="84"/>
      <c r="O5" s="84"/>
      <c r="P5" s="84"/>
      <c r="Q5" s="84"/>
      <c r="R5" s="84"/>
      <c r="S5" s="84"/>
      <c r="T5" s="84"/>
      <c r="U5" s="84"/>
    </row>
    <row r="6" spans="1:41" ht="34.5" customHeight="1" x14ac:dyDescent="0.35">
      <c r="A6" s="689" t="s">
        <v>158</v>
      </c>
      <c r="B6" s="690"/>
      <c r="C6" s="690"/>
      <c r="D6" s="84"/>
      <c r="E6" s="289"/>
      <c r="F6" s="289"/>
      <c r="G6" s="289"/>
      <c r="H6" s="289"/>
      <c r="I6" s="289"/>
      <c r="J6" s="289"/>
      <c r="K6" s="289"/>
      <c r="L6" s="290"/>
      <c r="M6" s="290"/>
      <c r="N6" s="290"/>
      <c r="O6" s="84"/>
      <c r="P6" s="84"/>
      <c r="Q6" s="291"/>
      <c r="R6" s="291"/>
      <c r="S6" s="291"/>
      <c r="T6" s="291"/>
      <c r="U6" s="291"/>
      <c r="V6" s="292"/>
      <c r="W6" s="292"/>
      <c r="X6" s="292"/>
      <c r="Y6" s="292"/>
    </row>
    <row r="7" spans="1:41" x14ac:dyDescent="0.3">
      <c r="A7" s="84"/>
      <c r="B7" s="84"/>
      <c r="C7" s="84"/>
      <c r="D7" s="84"/>
      <c r="E7" s="84"/>
      <c r="F7" s="84"/>
      <c r="G7" s="84"/>
      <c r="H7" s="84"/>
      <c r="I7" s="84"/>
      <c r="J7" s="84"/>
      <c r="K7" s="84"/>
      <c r="L7" s="84"/>
      <c r="M7" s="84"/>
      <c r="N7" s="84"/>
      <c r="O7" s="84"/>
      <c r="P7" s="84"/>
      <c r="Q7" s="84"/>
      <c r="R7" s="84"/>
      <c r="S7" s="84"/>
      <c r="T7" s="84"/>
      <c r="U7" s="84"/>
    </row>
    <row r="8" spans="1:41" ht="18.75" x14ac:dyDescent="0.3">
      <c r="A8" s="293"/>
      <c r="B8" s="294" t="s">
        <v>165</v>
      </c>
      <c r="C8" s="294" t="s">
        <v>744</v>
      </c>
      <c r="D8" s="295"/>
      <c r="E8" s="84"/>
      <c r="F8" s="84"/>
      <c r="G8" s="84"/>
      <c r="H8" s="84"/>
      <c r="I8" s="84"/>
      <c r="J8" s="84"/>
      <c r="K8" s="84"/>
      <c r="L8" s="84"/>
      <c r="M8" s="84"/>
      <c r="N8" s="84"/>
      <c r="O8" s="84"/>
      <c r="P8" s="84"/>
      <c r="Q8" s="84"/>
      <c r="R8" s="84"/>
      <c r="S8" s="84"/>
      <c r="T8" s="84"/>
      <c r="U8" s="84"/>
    </row>
    <row r="9" spans="1:41" x14ac:dyDescent="0.3">
      <c r="A9" s="84"/>
      <c r="B9" s="84"/>
      <c r="C9" s="84"/>
      <c r="D9" s="84"/>
      <c r="E9" s="84"/>
      <c r="F9" s="84"/>
      <c r="G9" s="715" t="s">
        <v>163</v>
      </c>
      <c r="H9" s="715"/>
      <c r="I9" s="715"/>
      <c r="J9" s="715"/>
      <c r="K9" s="715"/>
      <c r="L9" s="715"/>
      <c r="M9" s="715"/>
      <c r="N9" s="715"/>
      <c r="O9" s="715"/>
      <c r="P9" s="716" t="s">
        <v>691</v>
      </c>
      <c r="Q9" s="719" t="s">
        <v>136</v>
      </c>
      <c r="R9" s="719"/>
      <c r="S9" s="719"/>
      <c r="T9" s="721" t="s">
        <v>137</v>
      </c>
      <c r="U9" s="721"/>
    </row>
    <row r="10" spans="1:41" ht="49.5" x14ac:dyDescent="0.3">
      <c r="A10" s="429" t="s">
        <v>158</v>
      </c>
      <c r="B10" s="431"/>
      <c r="C10" s="431"/>
      <c r="D10" s="431"/>
      <c r="E10" s="431"/>
      <c r="F10" s="723"/>
      <c r="G10" s="429" t="s">
        <v>77</v>
      </c>
      <c r="H10" s="723"/>
      <c r="I10" s="296" t="s">
        <v>80</v>
      </c>
      <c r="J10" s="296" t="s">
        <v>82</v>
      </c>
      <c r="K10" s="296" t="s">
        <v>84</v>
      </c>
      <c r="L10" s="296" t="s">
        <v>86</v>
      </c>
      <c r="M10" s="296" t="s">
        <v>88</v>
      </c>
      <c r="N10" s="724" t="s">
        <v>164</v>
      </c>
      <c r="O10" s="725"/>
      <c r="P10" s="717"/>
      <c r="Q10" s="719"/>
      <c r="R10" s="719"/>
      <c r="S10" s="719"/>
      <c r="T10" s="721"/>
      <c r="U10" s="721"/>
    </row>
    <row r="11" spans="1:41" ht="122.25" thickBot="1" x14ac:dyDescent="0.35">
      <c r="A11" s="297" t="s">
        <v>2</v>
      </c>
      <c r="B11" s="297" t="s">
        <v>134</v>
      </c>
      <c r="C11" s="296" t="s">
        <v>170</v>
      </c>
      <c r="D11" s="296" t="s">
        <v>135</v>
      </c>
      <c r="E11" s="296" t="s">
        <v>573</v>
      </c>
      <c r="F11" s="296" t="s">
        <v>692</v>
      </c>
      <c r="G11" s="298" t="s">
        <v>78</v>
      </c>
      <c r="H11" s="298" t="s">
        <v>79</v>
      </c>
      <c r="I11" s="298" t="s">
        <v>81</v>
      </c>
      <c r="J11" s="298" t="s">
        <v>83</v>
      </c>
      <c r="K11" s="298" t="s">
        <v>85</v>
      </c>
      <c r="L11" s="298" t="s">
        <v>87</v>
      </c>
      <c r="M11" s="298" t="s">
        <v>89</v>
      </c>
      <c r="N11" s="726"/>
      <c r="O11" s="727"/>
      <c r="P11" s="718"/>
      <c r="Q11" s="720"/>
      <c r="R11" s="720"/>
      <c r="S11" s="720"/>
      <c r="T11" s="722"/>
      <c r="U11" s="722"/>
    </row>
    <row r="12" spans="1:41" ht="255.75" customHeight="1" x14ac:dyDescent="0.3">
      <c r="A12" s="299">
        <v>1</v>
      </c>
      <c r="B12" s="300" t="s">
        <v>750</v>
      </c>
      <c r="C12" s="300" t="s">
        <v>736</v>
      </c>
      <c r="D12" s="301" t="s">
        <v>751</v>
      </c>
      <c r="E12" s="133" t="s">
        <v>752</v>
      </c>
      <c r="F12" s="415" t="s">
        <v>753</v>
      </c>
      <c r="G12" s="302" t="s">
        <v>116</v>
      </c>
      <c r="H12" s="302" t="s">
        <v>116</v>
      </c>
      <c r="I12" s="302" t="s">
        <v>116</v>
      </c>
      <c r="J12" s="302" t="s">
        <v>116</v>
      </c>
      <c r="K12" s="302" t="s">
        <v>116</v>
      </c>
      <c r="L12" s="302" t="s">
        <v>116</v>
      </c>
      <c r="M12" s="302" t="s">
        <v>116</v>
      </c>
      <c r="N12" s="303">
        <f t="shared" ref="N12:N17" si="0">SUM((IF(G12="SI",15,0)),(IF(H12="SI",15,0)),(IF(I12="SI",15,0)),(IF(J12="SI",15,0)),(IF(K12="SI",15,0)),(IF(L12="SI",15,0)),(IF(M12="SI",10,IF(M12="INCOMPLETA","5",0))))</f>
        <v>100</v>
      </c>
      <c r="O12" s="304" t="str">
        <f t="shared" ref="O12:O17" si="1">IF(N12&gt;=96,"FUERTE",IF(AND(N12&lt;=95,N12&gt;=86),"MODERADO",IF(AND(N12&lt;86,N12&gt;0),"DEBIL",IF(N12=0,""))))</f>
        <v>FUERTE</v>
      </c>
      <c r="P12" s="305" t="s">
        <v>93</v>
      </c>
      <c r="Q12" s="306" t="str">
        <f t="shared" ref="Q12:Q17" si="2">CONCATENATE(O12,P12)</f>
        <v>FUERTEFUERTE</v>
      </c>
      <c r="R12" s="307" t="str">
        <f t="shared" ref="R12:R17" si="3">IF(Q12="FUERTEFUERTE","FUERTE",IF(Q12="FUERTEMODERADO","MODERADO",IF(Q12="FUERTEDEBIL","DEBIL",IF(Q12="MODERADOFUERTE","MODERADO",IF(Q12="MODERADOMODERADO","MODERADO",IF(Q12="MODERADODEBIL","DEBIL",IF(Q12="DEBILFUERTE","DEBIL",IF(Q12="DEBILMODERADO","DEBIL",IF(Q12="DEBILDEBIL","DEBIL")))))))))</f>
        <v>FUERTE</v>
      </c>
      <c r="S12" s="307">
        <f t="shared" ref="S12:S17" si="4">IF(Q12="FUERTEFUERTE",100,IF(Q12="FUERTEMODERADO",50,IF(Q12="FUERTEDEBIL",0,IF(Q12="MODERADOFUERTE",50,IF(Q12="MODERADOMODERADO",50,IF(Q12="MODERADODEBIL",0,IF(Q12="DEBILFUERTE",0,IF(Q12="DEBILMODERADO",0,IF(Q12="DEBILDEBIL",0)))))))))</f>
        <v>100</v>
      </c>
      <c r="T12" s="714">
        <f>AVERAGE(S12:S17)</f>
        <v>100</v>
      </c>
      <c r="U12" s="714" t="str">
        <f>IF(T12=100,"FUERTE",IF(AND(T12&lt;=99,T12&gt;=50),"MODERADO",IF(T12&lt;50,"DEBIL")))</f>
        <v>FUERTE</v>
      </c>
    </row>
    <row r="13" spans="1:41" ht="18" x14ac:dyDescent="0.3">
      <c r="A13" s="299">
        <v>2</v>
      </c>
      <c r="B13" s="300"/>
      <c r="C13" s="300"/>
      <c r="D13" s="301"/>
      <c r="E13" s="300"/>
      <c r="F13" s="146"/>
      <c r="G13" s="302"/>
      <c r="H13" s="302"/>
      <c r="I13" s="302"/>
      <c r="J13" s="302"/>
      <c r="K13" s="302"/>
      <c r="L13" s="302"/>
      <c r="M13" s="302"/>
      <c r="N13" s="303">
        <f t="shared" si="0"/>
        <v>0</v>
      </c>
      <c r="O13" s="304" t="str">
        <f t="shared" si="1"/>
        <v/>
      </c>
      <c r="P13" s="305" t="s">
        <v>93</v>
      </c>
      <c r="Q13" s="306" t="str">
        <f t="shared" si="2"/>
        <v>FUERTE</v>
      </c>
      <c r="R13" s="307" t="b">
        <f t="shared" si="3"/>
        <v>0</v>
      </c>
      <c r="S13" s="307" t="b">
        <f t="shared" si="4"/>
        <v>0</v>
      </c>
      <c r="T13" s="714"/>
      <c r="U13" s="714"/>
    </row>
    <row r="14" spans="1:41" ht="18" x14ac:dyDescent="0.3">
      <c r="A14" s="299">
        <v>3</v>
      </c>
      <c r="B14" s="300"/>
      <c r="C14" s="300"/>
      <c r="D14" s="301"/>
      <c r="E14" s="300"/>
      <c r="F14" s="146"/>
      <c r="G14" s="302"/>
      <c r="H14" s="302"/>
      <c r="I14" s="302"/>
      <c r="J14" s="302"/>
      <c r="K14" s="302"/>
      <c r="L14" s="302"/>
      <c r="M14" s="302"/>
      <c r="N14" s="303">
        <f t="shared" si="0"/>
        <v>0</v>
      </c>
      <c r="O14" s="304" t="str">
        <f t="shared" si="1"/>
        <v/>
      </c>
      <c r="P14" s="305" t="s">
        <v>93</v>
      </c>
      <c r="Q14" s="306" t="str">
        <f t="shared" si="2"/>
        <v>FUERTE</v>
      </c>
      <c r="R14" s="307" t="b">
        <f t="shared" si="3"/>
        <v>0</v>
      </c>
      <c r="S14" s="307" t="b">
        <f t="shared" si="4"/>
        <v>0</v>
      </c>
      <c r="T14" s="714"/>
      <c r="U14" s="714"/>
    </row>
    <row r="15" spans="1:41" ht="18" x14ac:dyDescent="0.3">
      <c r="A15" s="299">
        <v>4</v>
      </c>
      <c r="B15" s="174"/>
      <c r="C15" s="174"/>
      <c r="D15" s="308"/>
      <c r="E15" s="174"/>
      <c r="F15" s="178"/>
      <c r="G15" s="302"/>
      <c r="H15" s="302"/>
      <c r="I15" s="302"/>
      <c r="J15" s="302"/>
      <c r="K15" s="302"/>
      <c r="L15" s="302"/>
      <c r="M15" s="302"/>
      <c r="N15" s="303">
        <f t="shared" si="0"/>
        <v>0</v>
      </c>
      <c r="O15" s="304" t="str">
        <f t="shared" si="1"/>
        <v/>
      </c>
      <c r="P15" s="305" t="s">
        <v>93</v>
      </c>
      <c r="Q15" s="306" t="str">
        <f t="shared" si="2"/>
        <v>FUERTE</v>
      </c>
      <c r="R15" s="307" t="b">
        <f t="shared" si="3"/>
        <v>0</v>
      </c>
      <c r="S15" s="307" t="b">
        <f t="shared" si="4"/>
        <v>0</v>
      </c>
      <c r="T15" s="714"/>
      <c r="U15" s="714"/>
    </row>
    <row r="16" spans="1:41" ht="18" x14ac:dyDescent="0.3">
      <c r="A16" s="299">
        <v>5</v>
      </c>
      <c r="B16" s="235"/>
      <c r="C16" s="235"/>
      <c r="D16" s="309"/>
      <c r="E16" s="299"/>
      <c r="F16" s="310"/>
      <c r="G16" s="299"/>
      <c r="H16" s="299"/>
      <c r="I16" s="299"/>
      <c r="J16" s="299"/>
      <c r="K16" s="299"/>
      <c r="L16" s="299"/>
      <c r="M16" s="299"/>
      <c r="N16" s="303">
        <f t="shared" si="0"/>
        <v>0</v>
      </c>
      <c r="O16" s="304" t="str">
        <f t="shared" si="1"/>
        <v/>
      </c>
      <c r="P16" s="311"/>
      <c r="Q16" s="306" t="str">
        <f t="shared" si="2"/>
        <v/>
      </c>
      <c r="R16" s="307" t="b">
        <f t="shared" si="3"/>
        <v>0</v>
      </c>
      <c r="S16" s="307" t="b">
        <f t="shared" si="4"/>
        <v>0</v>
      </c>
      <c r="T16" s="714"/>
      <c r="U16" s="714"/>
    </row>
    <row r="17" spans="1:21" ht="18" x14ac:dyDescent="0.3">
      <c r="A17" s="299">
        <v>6</v>
      </c>
      <c r="B17" s="235"/>
      <c r="C17" s="235"/>
      <c r="D17" s="309"/>
      <c r="E17" s="299"/>
      <c r="F17" s="310"/>
      <c r="G17" s="299"/>
      <c r="H17" s="299"/>
      <c r="I17" s="299"/>
      <c r="J17" s="299"/>
      <c r="K17" s="299"/>
      <c r="L17" s="299"/>
      <c r="M17" s="299"/>
      <c r="N17" s="303">
        <f t="shared" si="0"/>
        <v>0</v>
      </c>
      <c r="O17" s="304" t="str">
        <f t="shared" si="1"/>
        <v/>
      </c>
      <c r="P17" s="311"/>
      <c r="Q17" s="306" t="str">
        <f t="shared" si="2"/>
        <v/>
      </c>
      <c r="R17" s="307" t="b">
        <f t="shared" si="3"/>
        <v>0</v>
      </c>
      <c r="S17" s="307" t="b">
        <f t="shared" si="4"/>
        <v>0</v>
      </c>
      <c r="T17" s="714"/>
      <c r="U17" s="714"/>
    </row>
    <row r="19" spans="1:21" ht="18.75" x14ac:dyDescent="0.3">
      <c r="A19" s="293"/>
      <c r="B19" s="294" t="s">
        <v>165</v>
      </c>
      <c r="C19" s="294" t="s">
        <v>747</v>
      </c>
      <c r="D19" s="295"/>
      <c r="E19" s="84"/>
      <c r="F19" s="84"/>
      <c r="G19" s="84"/>
      <c r="H19" s="84"/>
      <c r="I19" s="84"/>
      <c r="J19" s="84"/>
      <c r="K19" s="84"/>
      <c r="L19" s="84"/>
      <c r="M19" s="84"/>
      <c r="N19" s="84"/>
      <c r="O19" s="84"/>
      <c r="P19" s="84"/>
      <c r="Q19" s="84"/>
      <c r="R19" s="84"/>
      <c r="S19" s="84"/>
      <c r="T19" s="84"/>
      <c r="U19" s="84"/>
    </row>
    <row r="20" spans="1:21" x14ac:dyDescent="0.3">
      <c r="A20" s="84"/>
      <c r="B20" s="84"/>
      <c r="C20" s="84"/>
      <c r="D20" s="84"/>
      <c r="E20" s="84"/>
      <c r="F20" s="84"/>
      <c r="G20" s="715" t="s">
        <v>163</v>
      </c>
      <c r="H20" s="715"/>
      <c r="I20" s="715"/>
      <c r="J20" s="715"/>
      <c r="K20" s="715"/>
      <c r="L20" s="715"/>
      <c r="M20" s="715"/>
      <c r="N20" s="715"/>
      <c r="O20" s="715"/>
      <c r="P20" s="716" t="s">
        <v>691</v>
      </c>
      <c r="Q20" s="719" t="s">
        <v>136</v>
      </c>
      <c r="R20" s="719"/>
      <c r="S20" s="719"/>
      <c r="T20" s="721" t="s">
        <v>137</v>
      </c>
      <c r="U20" s="721"/>
    </row>
    <row r="21" spans="1:21" ht="49.5" x14ac:dyDescent="0.3">
      <c r="A21" s="429" t="s">
        <v>158</v>
      </c>
      <c r="B21" s="431"/>
      <c r="C21" s="431"/>
      <c r="D21" s="431"/>
      <c r="E21" s="431"/>
      <c r="F21" s="723"/>
      <c r="G21" s="429" t="s">
        <v>77</v>
      </c>
      <c r="H21" s="723"/>
      <c r="I21" s="296" t="s">
        <v>80</v>
      </c>
      <c r="J21" s="296" t="s">
        <v>82</v>
      </c>
      <c r="K21" s="296" t="s">
        <v>84</v>
      </c>
      <c r="L21" s="296" t="s">
        <v>86</v>
      </c>
      <c r="M21" s="296" t="s">
        <v>88</v>
      </c>
      <c r="N21" s="724" t="s">
        <v>164</v>
      </c>
      <c r="O21" s="725"/>
      <c r="P21" s="717"/>
      <c r="Q21" s="719"/>
      <c r="R21" s="719"/>
      <c r="S21" s="719"/>
      <c r="T21" s="721"/>
      <c r="U21" s="721"/>
    </row>
    <row r="22" spans="1:21" ht="122.25" thickBot="1" x14ac:dyDescent="0.35">
      <c r="A22" s="297" t="s">
        <v>2</v>
      </c>
      <c r="B22" s="297" t="s">
        <v>134</v>
      </c>
      <c r="C22" s="296" t="s">
        <v>170</v>
      </c>
      <c r="D22" s="296" t="s">
        <v>135</v>
      </c>
      <c r="E22" s="296" t="s">
        <v>573</v>
      </c>
      <c r="F22" s="296" t="s">
        <v>693</v>
      </c>
      <c r="G22" s="298" t="s">
        <v>78</v>
      </c>
      <c r="H22" s="298" t="s">
        <v>79</v>
      </c>
      <c r="I22" s="298" t="s">
        <v>81</v>
      </c>
      <c r="J22" s="298" t="s">
        <v>83</v>
      </c>
      <c r="K22" s="298" t="s">
        <v>85</v>
      </c>
      <c r="L22" s="298" t="s">
        <v>87</v>
      </c>
      <c r="M22" s="298" t="s">
        <v>89</v>
      </c>
      <c r="N22" s="726"/>
      <c r="O22" s="727"/>
      <c r="P22" s="718"/>
      <c r="Q22" s="720"/>
      <c r="R22" s="720"/>
      <c r="S22" s="720"/>
      <c r="T22" s="722"/>
      <c r="U22" s="722"/>
    </row>
    <row r="23" spans="1:21" ht="230.25" customHeight="1" x14ac:dyDescent="0.3">
      <c r="A23" s="299">
        <v>1</v>
      </c>
      <c r="B23" s="215" t="s">
        <v>754</v>
      </c>
      <c r="C23" s="300" t="s">
        <v>736</v>
      </c>
      <c r="D23" s="301" t="s">
        <v>751</v>
      </c>
      <c r="E23" s="133" t="s">
        <v>755</v>
      </c>
      <c r="F23" s="416" t="s">
        <v>756</v>
      </c>
      <c r="G23" s="302" t="s">
        <v>116</v>
      </c>
      <c r="H23" s="302" t="s">
        <v>116</v>
      </c>
      <c r="I23" s="302" t="s">
        <v>116</v>
      </c>
      <c r="J23" s="302" t="s">
        <v>116</v>
      </c>
      <c r="K23" s="302" t="s">
        <v>116</v>
      </c>
      <c r="L23" s="302" t="s">
        <v>116</v>
      </c>
      <c r="M23" s="302" t="s">
        <v>116</v>
      </c>
      <c r="N23" s="303">
        <f t="shared" ref="N23:N28" si="5">SUM((IF(G23="SI",15,0)),(IF(H23="SI",15,0)),(IF(I23="SI",15,0)),(IF(J23="SI",15,0)),(IF(K23="SI",15,0)),(IF(L23="SI",15,0)),(IF(M23="SI",10,IF(M23="INCOMPLETA","5",0))))</f>
        <v>100</v>
      </c>
      <c r="O23" s="304" t="str">
        <f t="shared" ref="O23:O28" si="6">IF(N23&gt;=96,"FUERTE",IF(AND(N23&lt;=95,N23&gt;=86),"MODERADO",IF(AND(N23&lt;86,N23&gt;0),"DEBIL",IF(N23=0,""))))</f>
        <v>FUERTE</v>
      </c>
      <c r="P23" s="305" t="s">
        <v>93</v>
      </c>
      <c r="Q23" s="306" t="str">
        <f t="shared" ref="Q23:Q28" si="7">CONCATENATE(O23,P23)</f>
        <v>FUERTEFUERTE</v>
      </c>
      <c r="R23" s="307" t="str">
        <f t="shared" ref="R23:R28" si="8">IF(Q23="FUERTEFUERTE","FUERTE",IF(Q23="FUERTEMODERADO","MODERADO",IF(Q23="FUERTEDEBIL","DEBIL",IF(Q23="MODERADOFUERTE","MODERADO",IF(Q23="MODERADOMODERADO","MODERADO",IF(Q23="MODERADODEBIL","DEBIL",IF(Q23="DEBILFUERTE","DEBIL",IF(Q23="DEBILMODERADO","DEBIL",IF(Q23="DEBILDEBIL","DEBIL")))))))))</f>
        <v>FUERTE</v>
      </c>
      <c r="S23" s="307">
        <f t="shared" ref="S23:S28" si="9">IF(Q23="FUERTEFUERTE",100,IF(Q23="FUERTEMODERADO",50,IF(Q23="FUERTEDEBIL",0,IF(Q23="MODERADOFUERTE",50,IF(Q23="MODERADOMODERADO",50,IF(Q23="MODERADODEBIL",0,IF(Q23="DEBILFUERTE",0,IF(Q23="DEBILMODERADO",0,IF(Q23="DEBILDEBIL",0)))))))))</f>
        <v>100</v>
      </c>
      <c r="T23" s="714">
        <f>AVERAGE(S23:S28)</f>
        <v>100</v>
      </c>
      <c r="U23" s="714" t="str">
        <f>IF(T23=100,"FUERTE",IF(AND(T23&lt;=99,T23&gt;=50),"MODERADO",IF(T23&lt;50,"DEBIL")))</f>
        <v>FUERTE</v>
      </c>
    </row>
    <row r="24" spans="1:21" ht="18" x14ac:dyDescent="0.3">
      <c r="A24" s="299">
        <v>2</v>
      </c>
      <c r="B24" s="215"/>
      <c r="C24" s="215"/>
      <c r="D24" s="312"/>
      <c r="E24" s="215"/>
      <c r="F24" s="313"/>
      <c r="G24" s="302"/>
      <c r="H24" s="302"/>
      <c r="I24" s="302"/>
      <c r="J24" s="302"/>
      <c r="K24" s="302"/>
      <c r="L24" s="302"/>
      <c r="M24" s="302"/>
      <c r="N24" s="303">
        <f t="shared" si="5"/>
        <v>0</v>
      </c>
      <c r="O24" s="304" t="str">
        <f t="shared" si="6"/>
        <v/>
      </c>
      <c r="P24" s="305" t="s">
        <v>93</v>
      </c>
      <c r="Q24" s="306" t="str">
        <f t="shared" si="7"/>
        <v>FUERTE</v>
      </c>
      <c r="R24" s="307" t="b">
        <f t="shared" si="8"/>
        <v>0</v>
      </c>
      <c r="S24" s="307" t="b">
        <f t="shared" si="9"/>
        <v>0</v>
      </c>
      <c r="T24" s="714"/>
      <c r="U24" s="714"/>
    </row>
    <row r="25" spans="1:21" ht="18" x14ac:dyDescent="0.3">
      <c r="A25" s="299">
        <v>3</v>
      </c>
      <c r="B25" s="235"/>
      <c r="C25" s="235"/>
      <c r="D25" s="309"/>
      <c r="E25" s="299"/>
      <c r="F25" s="310"/>
      <c r="G25" s="314"/>
      <c r="H25" s="314"/>
      <c r="I25" s="314"/>
      <c r="J25" s="314"/>
      <c r="K25" s="314"/>
      <c r="L25" s="314"/>
      <c r="M25" s="314"/>
      <c r="N25" s="303">
        <f t="shared" si="5"/>
        <v>0</v>
      </c>
      <c r="O25" s="304" t="str">
        <f t="shared" si="6"/>
        <v/>
      </c>
      <c r="P25" s="311"/>
      <c r="Q25" s="306" t="str">
        <f t="shared" si="7"/>
        <v/>
      </c>
      <c r="R25" s="307" t="b">
        <f t="shared" si="8"/>
        <v>0</v>
      </c>
      <c r="S25" s="307" t="b">
        <f t="shared" si="9"/>
        <v>0</v>
      </c>
      <c r="T25" s="714"/>
      <c r="U25" s="714"/>
    </row>
    <row r="26" spans="1:21" ht="18" x14ac:dyDescent="0.3">
      <c r="A26" s="299">
        <v>4</v>
      </c>
      <c r="B26" s="235"/>
      <c r="C26" s="235"/>
      <c r="D26" s="309"/>
      <c r="E26" s="299"/>
      <c r="F26" s="310"/>
      <c r="G26" s="314"/>
      <c r="H26" s="314"/>
      <c r="I26" s="314"/>
      <c r="J26" s="314"/>
      <c r="K26" s="314"/>
      <c r="L26" s="314"/>
      <c r="M26" s="314"/>
      <c r="N26" s="303">
        <f t="shared" si="5"/>
        <v>0</v>
      </c>
      <c r="O26" s="304" t="str">
        <f t="shared" si="6"/>
        <v/>
      </c>
      <c r="P26" s="311"/>
      <c r="Q26" s="306" t="str">
        <f t="shared" si="7"/>
        <v/>
      </c>
      <c r="R26" s="307" t="b">
        <f t="shared" si="8"/>
        <v>0</v>
      </c>
      <c r="S26" s="307" t="b">
        <f t="shared" si="9"/>
        <v>0</v>
      </c>
      <c r="T26" s="714"/>
      <c r="U26" s="714"/>
    </row>
    <row r="27" spans="1:21" ht="18" x14ac:dyDescent="0.3">
      <c r="A27" s="299">
        <v>5</v>
      </c>
      <c r="B27" s="235"/>
      <c r="C27" s="235"/>
      <c r="D27" s="309"/>
      <c r="E27" s="299"/>
      <c r="F27" s="310"/>
      <c r="G27" s="314"/>
      <c r="H27" s="314"/>
      <c r="I27" s="314"/>
      <c r="J27" s="314"/>
      <c r="K27" s="314"/>
      <c r="L27" s="314"/>
      <c r="M27" s="314"/>
      <c r="N27" s="303">
        <f t="shared" si="5"/>
        <v>0</v>
      </c>
      <c r="O27" s="304" t="str">
        <f t="shared" si="6"/>
        <v/>
      </c>
      <c r="P27" s="311"/>
      <c r="Q27" s="306" t="str">
        <f t="shared" si="7"/>
        <v/>
      </c>
      <c r="R27" s="307" t="b">
        <f t="shared" si="8"/>
        <v>0</v>
      </c>
      <c r="S27" s="307" t="b">
        <f t="shared" si="9"/>
        <v>0</v>
      </c>
      <c r="T27" s="714"/>
      <c r="U27" s="714"/>
    </row>
    <row r="28" spans="1:21" ht="18" x14ac:dyDescent="0.3">
      <c r="A28" s="299">
        <v>6</v>
      </c>
      <c r="B28" s="235"/>
      <c r="C28" s="235"/>
      <c r="D28" s="309"/>
      <c r="E28" s="299"/>
      <c r="F28" s="310"/>
      <c r="G28" s="314"/>
      <c r="H28" s="314"/>
      <c r="I28" s="314"/>
      <c r="J28" s="314"/>
      <c r="K28" s="314"/>
      <c r="L28" s="314"/>
      <c r="M28" s="314"/>
      <c r="N28" s="303">
        <f t="shared" si="5"/>
        <v>0</v>
      </c>
      <c r="O28" s="304" t="str">
        <f t="shared" si="6"/>
        <v/>
      </c>
      <c r="P28" s="311"/>
      <c r="Q28" s="306" t="str">
        <f t="shared" si="7"/>
        <v/>
      </c>
      <c r="R28" s="307" t="b">
        <f t="shared" si="8"/>
        <v>0</v>
      </c>
      <c r="S28" s="307" t="b">
        <f t="shared" si="9"/>
        <v>0</v>
      </c>
      <c r="T28" s="714"/>
      <c r="U28" s="714"/>
    </row>
    <row r="30" spans="1:21" ht="18.75" x14ac:dyDescent="0.3">
      <c r="A30" s="293"/>
      <c r="B30" s="294" t="s">
        <v>165</v>
      </c>
      <c r="C30" s="294">
        <f>+MR_Corrup1!G11</f>
        <v>0</v>
      </c>
      <c r="D30" s="295"/>
      <c r="E30" s="84"/>
      <c r="F30" s="84"/>
      <c r="G30" s="84"/>
      <c r="H30" s="84"/>
      <c r="I30" s="84"/>
      <c r="J30" s="84"/>
      <c r="K30" s="84"/>
      <c r="L30" s="84"/>
      <c r="M30" s="84"/>
      <c r="N30" s="84"/>
      <c r="O30" s="84"/>
      <c r="P30" s="84"/>
      <c r="Q30" s="84"/>
      <c r="R30" s="84"/>
      <c r="S30" s="84"/>
      <c r="T30" s="84"/>
      <c r="U30" s="84"/>
    </row>
    <row r="31" spans="1:21" x14ac:dyDescent="0.3">
      <c r="A31" s="84"/>
      <c r="B31" s="84"/>
      <c r="C31" s="84"/>
      <c r="D31" s="84"/>
      <c r="E31" s="84"/>
      <c r="F31" s="84"/>
      <c r="G31" s="715" t="s">
        <v>163</v>
      </c>
      <c r="H31" s="715"/>
      <c r="I31" s="715"/>
      <c r="J31" s="715"/>
      <c r="K31" s="715"/>
      <c r="L31" s="715"/>
      <c r="M31" s="715"/>
      <c r="N31" s="715"/>
      <c r="O31" s="715"/>
      <c r="P31" s="716" t="s">
        <v>691</v>
      </c>
      <c r="Q31" s="719" t="s">
        <v>136</v>
      </c>
      <c r="R31" s="719"/>
      <c r="S31" s="719"/>
      <c r="T31" s="721" t="s">
        <v>137</v>
      </c>
      <c r="U31" s="721"/>
    </row>
    <row r="32" spans="1:21" ht="49.5" x14ac:dyDescent="0.3">
      <c r="A32" s="429" t="s">
        <v>158</v>
      </c>
      <c r="B32" s="431"/>
      <c r="C32" s="431"/>
      <c r="D32" s="431"/>
      <c r="E32" s="431"/>
      <c r="F32" s="723"/>
      <c r="G32" s="429" t="s">
        <v>77</v>
      </c>
      <c r="H32" s="723"/>
      <c r="I32" s="296" t="s">
        <v>80</v>
      </c>
      <c r="J32" s="296" t="s">
        <v>82</v>
      </c>
      <c r="K32" s="296" t="s">
        <v>84</v>
      </c>
      <c r="L32" s="296" t="s">
        <v>86</v>
      </c>
      <c r="M32" s="296" t="s">
        <v>88</v>
      </c>
      <c r="N32" s="724" t="s">
        <v>164</v>
      </c>
      <c r="O32" s="725"/>
      <c r="P32" s="717"/>
      <c r="Q32" s="719"/>
      <c r="R32" s="719"/>
      <c r="S32" s="719"/>
      <c r="T32" s="721"/>
      <c r="U32" s="721"/>
    </row>
    <row r="33" spans="1:21" ht="122.25" thickBot="1" x14ac:dyDescent="0.35">
      <c r="A33" s="297" t="s">
        <v>2</v>
      </c>
      <c r="B33" s="297" t="s">
        <v>134</v>
      </c>
      <c r="C33" s="296" t="s">
        <v>170</v>
      </c>
      <c r="D33" s="296" t="s">
        <v>135</v>
      </c>
      <c r="E33" s="296" t="s">
        <v>573</v>
      </c>
      <c r="F33" s="296" t="s">
        <v>693</v>
      </c>
      <c r="G33" s="298" t="s">
        <v>78</v>
      </c>
      <c r="H33" s="298" t="s">
        <v>79</v>
      </c>
      <c r="I33" s="298" t="s">
        <v>81</v>
      </c>
      <c r="J33" s="298" t="s">
        <v>83</v>
      </c>
      <c r="K33" s="298" t="s">
        <v>85</v>
      </c>
      <c r="L33" s="298" t="s">
        <v>87</v>
      </c>
      <c r="M33" s="298" t="s">
        <v>89</v>
      </c>
      <c r="N33" s="726"/>
      <c r="O33" s="727"/>
      <c r="P33" s="718"/>
      <c r="Q33" s="720"/>
      <c r="R33" s="720"/>
      <c r="S33" s="720"/>
      <c r="T33" s="722"/>
      <c r="U33" s="722"/>
    </row>
    <row r="34" spans="1:21" ht="18" x14ac:dyDescent="0.3">
      <c r="A34" s="299">
        <v>1</v>
      </c>
      <c r="B34" s="315"/>
      <c r="C34" s="315"/>
      <c r="D34" s="316"/>
      <c r="E34" s="133"/>
      <c r="F34" s="132"/>
      <c r="G34" s="302"/>
      <c r="H34" s="302"/>
      <c r="I34" s="302"/>
      <c r="J34" s="302"/>
      <c r="K34" s="302"/>
      <c r="L34" s="302"/>
      <c r="M34" s="302"/>
      <c r="N34" s="303">
        <f t="shared" ref="N34:N39" si="10">SUM((IF(G34="SI",15,0)),(IF(H34="SI",15,0)),(IF(I34="SI",15,0)),(IF(J34="SI",15,0)),(IF(K34="SI",15,0)),(IF(L34="SI",15,0)),(IF(M34="SI",10,IF(M34="INCOMPLETA","5",0))))</f>
        <v>0</v>
      </c>
      <c r="O34" s="304" t="str">
        <f t="shared" ref="O34:O39" si="11">IF(N34&gt;=96,"FUERTE",IF(AND(N34&lt;=95,N34&gt;=86),"MODERADO",IF(AND(N34&lt;86,N34&gt;0),"DEBIL",IF(N34=0,""))))</f>
        <v/>
      </c>
      <c r="P34" s="305" t="s">
        <v>93</v>
      </c>
      <c r="Q34" s="306" t="str">
        <f t="shared" ref="Q34:Q39" si="12">CONCATENATE(O34,P34)</f>
        <v>FUERTE</v>
      </c>
      <c r="R34" s="307" t="b">
        <f t="shared" ref="R34:R39" si="13">IF(Q34="FUERTEFUERTE","FUERTE",IF(Q34="FUERTEMODERADO","MODERADO",IF(Q34="FUERTEDEBIL","DEBIL",IF(Q34="MODERADOFUERTE","MODERADO",IF(Q34="MODERADOMODERADO","MODERADO",IF(Q34="MODERADODEBIL","DEBIL",IF(Q34="DEBILFUERTE","DEBIL",IF(Q34="DEBILMODERADO","DEBIL",IF(Q34="DEBILDEBIL","DEBIL")))))))))</f>
        <v>0</v>
      </c>
      <c r="S34" s="307" t="b">
        <f t="shared" ref="S34:S39" si="14">IF(Q34="FUERTEFUERTE",100,IF(Q34="FUERTEMODERADO",50,IF(Q34="FUERTEDEBIL",0,IF(Q34="MODERADOFUERTE",50,IF(Q34="MODERADOMODERADO",50,IF(Q34="MODERADODEBIL",0,IF(Q34="DEBILFUERTE",0,IF(Q34="DEBILMODERADO",0,IF(Q34="DEBILDEBIL",0)))))))))</f>
        <v>0</v>
      </c>
      <c r="T34" s="714" t="e">
        <f>AVERAGE(S34:S39)</f>
        <v>#DIV/0!</v>
      </c>
      <c r="U34" s="714" t="e">
        <f>IF(T34=100,"FUERTE",IF(AND(T34&lt;=99,T34&gt;=50),"MODERADO",IF(T34&lt;50,"DEBIL")))</f>
        <v>#DIV/0!</v>
      </c>
    </row>
    <row r="35" spans="1:21" ht="18" x14ac:dyDescent="0.3">
      <c r="A35" s="299">
        <v>2</v>
      </c>
      <c r="B35" s="315"/>
      <c r="C35" s="315"/>
      <c r="D35" s="316"/>
      <c r="E35" s="178"/>
      <c r="F35" s="178"/>
      <c r="G35" s="302"/>
      <c r="H35" s="302"/>
      <c r="I35" s="302"/>
      <c r="J35" s="302"/>
      <c r="K35" s="302"/>
      <c r="L35" s="302"/>
      <c r="M35" s="302"/>
      <c r="N35" s="303">
        <f t="shared" si="10"/>
        <v>0</v>
      </c>
      <c r="O35" s="304" t="str">
        <f t="shared" si="11"/>
        <v/>
      </c>
      <c r="P35" s="305" t="s">
        <v>93</v>
      </c>
      <c r="Q35" s="306" t="str">
        <f t="shared" si="12"/>
        <v>FUERTE</v>
      </c>
      <c r="R35" s="307" t="b">
        <f t="shared" si="13"/>
        <v>0</v>
      </c>
      <c r="S35" s="307" t="b">
        <f t="shared" si="14"/>
        <v>0</v>
      </c>
      <c r="T35" s="714"/>
      <c r="U35" s="714"/>
    </row>
    <row r="36" spans="1:21" ht="18" x14ac:dyDescent="0.3">
      <c r="A36" s="299">
        <v>3</v>
      </c>
      <c r="B36" s="315"/>
      <c r="C36" s="315"/>
      <c r="D36" s="316"/>
      <c r="E36" s="174"/>
      <c r="F36" s="178"/>
      <c r="G36" s="302"/>
      <c r="H36" s="302"/>
      <c r="I36" s="302"/>
      <c r="J36" s="302"/>
      <c r="K36" s="302"/>
      <c r="L36" s="302"/>
      <c r="M36" s="302"/>
      <c r="N36" s="303">
        <f t="shared" si="10"/>
        <v>0</v>
      </c>
      <c r="O36" s="304" t="str">
        <f t="shared" si="11"/>
        <v/>
      </c>
      <c r="P36" s="305" t="s">
        <v>93</v>
      </c>
      <c r="Q36" s="306" t="str">
        <f t="shared" si="12"/>
        <v>FUERTE</v>
      </c>
      <c r="R36" s="307" t="b">
        <f t="shared" si="13"/>
        <v>0</v>
      </c>
      <c r="S36" s="307" t="b">
        <f t="shared" si="14"/>
        <v>0</v>
      </c>
      <c r="T36" s="714"/>
      <c r="U36" s="714"/>
    </row>
    <row r="37" spans="1:21" ht="18" x14ac:dyDescent="0.3">
      <c r="A37" s="299">
        <v>4</v>
      </c>
      <c r="B37" s="315"/>
      <c r="C37" s="315"/>
      <c r="D37" s="316"/>
      <c r="E37" s="174"/>
      <c r="F37" s="174"/>
      <c r="G37" s="302"/>
      <c r="H37" s="302"/>
      <c r="I37" s="302"/>
      <c r="J37" s="302"/>
      <c r="K37" s="302"/>
      <c r="L37" s="302"/>
      <c r="M37" s="302"/>
      <c r="N37" s="303">
        <f t="shared" si="10"/>
        <v>0</v>
      </c>
      <c r="O37" s="304" t="str">
        <f t="shared" si="11"/>
        <v/>
      </c>
      <c r="P37" s="305" t="s">
        <v>93</v>
      </c>
      <c r="Q37" s="306" t="str">
        <f t="shared" si="12"/>
        <v>FUERTE</v>
      </c>
      <c r="R37" s="307" t="b">
        <f t="shared" si="13"/>
        <v>0</v>
      </c>
      <c r="S37" s="307" t="b">
        <f t="shared" si="14"/>
        <v>0</v>
      </c>
      <c r="T37" s="714"/>
      <c r="U37" s="714"/>
    </row>
    <row r="38" spans="1:21" ht="18" x14ac:dyDescent="0.3">
      <c r="A38" s="299">
        <v>5</v>
      </c>
      <c r="B38" s="315"/>
      <c r="C38" s="315"/>
      <c r="D38" s="316"/>
      <c r="E38" s="174"/>
      <c r="F38" s="178"/>
      <c r="G38" s="302"/>
      <c r="H38" s="302"/>
      <c r="I38" s="302"/>
      <c r="J38" s="302"/>
      <c r="K38" s="302"/>
      <c r="L38" s="302"/>
      <c r="M38" s="302"/>
      <c r="N38" s="303">
        <f t="shared" si="10"/>
        <v>0</v>
      </c>
      <c r="O38" s="304" t="str">
        <f t="shared" si="11"/>
        <v/>
      </c>
      <c r="P38" s="305" t="s">
        <v>93</v>
      </c>
      <c r="Q38" s="306" t="str">
        <f t="shared" si="12"/>
        <v>FUERTE</v>
      </c>
      <c r="R38" s="307" t="b">
        <f t="shared" si="13"/>
        <v>0</v>
      </c>
      <c r="S38" s="307" t="b">
        <f t="shared" si="14"/>
        <v>0</v>
      </c>
      <c r="T38" s="714"/>
      <c r="U38" s="714"/>
    </row>
    <row r="39" spans="1:21" ht="18" x14ac:dyDescent="0.3">
      <c r="A39" s="299">
        <v>6</v>
      </c>
      <c r="B39" s="174"/>
      <c r="C39" s="315"/>
      <c r="D39" s="316"/>
      <c r="E39" s="174"/>
      <c r="F39" s="174"/>
      <c r="G39" s="302"/>
      <c r="H39" s="302"/>
      <c r="I39" s="302"/>
      <c r="J39" s="302"/>
      <c r="K39" s="302"/>
      <c r="L39" s="302"/>
      <c r="M39" s="302"/>
      <c r="N39" s="303">
        <f t="shared" si="10"/>
        <v>0</v>
      </c>
      <c r="O39" s="304" t="str">
        <f t="shared" si="11"/>
        <v/>
      </c>
      <c r="P39" s="305" t="s">
        <v>93</v>
      </c>
      <c r="Q39" s="306" t="str">
        <f t="shared" si="12"/>
        <v>FUERTE</v>
      </c>
      <c r="R39" s="307" t="b">
        <f t="shared" si="13"/>
        <v>0</v>
      </c>
      <c r="S39" s="307" t="b">
        <f t="shared" si="14"/>
        <v>0</v>
      </c>
      <c r="T39" s="714"/>
      <c r="U39" s="714"/>
    </row>
    <row r="41" spans="1:21" ht="18.75" x14ac:dyDescent="0.3">
      <c r="A41" s="293"/>
      <c r="B41" s="294" t="s">
        <v>165</v>
      </c>
      <c r="C41" s="294">
        <f>+MR_Corrup1!G12</f>
        <v>0</v>
      </c>
      <c r="D41" s="295"/>
      <c r="E41" s="84"/>
      <c r="F41" s="84"/>
      <c r="G41" s="84"/>
      <c r="H41" s="84"/>
      <c r="I41" s="84"/>
      <c r="J41" s="84"/>
      <c r="K41" s="84"/>
      <c r="L41" s="84"/>
      <c r="M41" s="84"/>
      <c r="N41" s="84"/>
      <c r="O41" s="84"/>
      <c r="P41" s="84"/>
      <c r="Q41" s="84"/>
      <c r="R41" s="84"/>
      <c r="S41" s="84"/>
      <c r="T41" s="84"/>
      <c r="U41" s="84"/>
    </row>
    <row r="42" spans="1:21" x14ac:dyDescent="0.3">
      <c r="A42" s="84"/>
      <c r="B42" s="84"/>
      <c r="C42" s="84"/>
      <c r="D42" s="84"/>
      <c r="E42" s="84"/>
      <c r="F42" s="84"/>
      <c r="G42" s="715" t="s">
        <v>163</v>
      </c>
      <c r="H42" s="715"/>
      <c r="I42" s="715"/>
      <c r="J42" s="715"/>
      <c r="K42" s="715"/>
      <c r="L42" s="715"/>
      <c r="M42" s="715"/>
      <c r="N42" s="715"/>
      <c r="O42" s="715"/>
      <c r="P42" s="716" t="s">
        <v>691</v>
      </c>
      <c r="Q42" s="719" t="s">
        <v>136</v>
      </c>
      <c r="R42" s="719"/>
      <c r="S42" s="719"/>
      <c r="T42" s="721" t="s">
        <v>137</v>
      </c>
      <c r="U42" s="721"/>
    </row>
    <row r="43" spans="1:21" ht="49.5" x14ac:dyDescent="0.3">
      <c r="A43" s="429" t="s">
        <v>158</v>
      </c>
      <c r="B43" s="431"/>
      <c r="C43" s="431"/>
      <c r="D43" s="431"/>
      <c r="E43" s="431"/>
      <c r="F43" s="723"/>
      <c r="G43" s="429" t="s">
        <v>77</v>
      </c>
      <c r="H43" s="723"/>
      <c r="I43" s="296" t="s">
        <v>80</v>
      </c>
      <c r="J43" s="296" t="s">
        <v>82</v>
      </c>
      <c r="K43" s="296" t="s">
        <v>84</v>
      </c>
      <c r="L43" s="296" t="s">
        <v>86</v>
      </c>
      <c r="M43" s="296" t="s">
        <v>88</v>
      </c>
      <c r="N43" s="724" t="s">
        <v>164</v>
      </c>
      <c r="O43" s="725"/>
      <c r="P43" s="717"/>
      <c r="Q43" s="719"/>
      <c r="R43" s="719"/>
      <c r="S43" s="719"/>
      <c r="T43" s="721"/>
      <c r="U43" s="721"/>
    </row>
    <row r="44" spans="1:21" ht="121.5" x14ac:dyDescent="0.3">
      <c r="A44" s="297" t="s">
        <v>2</v>
      </c>
      <c r="B44" s="297" t="s">
        <v>134</v>
      </c>
      <c r="C44" s="296" t="s">
        <v>170</v>
      </c>
      <c r="D44" s="296" t="s">
        <v>135</v>
      </c>
      <c r="E44" s="296" t="s">
        <v>573</v>
      </c>
      <c r="F44" s="296" t="s">
        <v>693</v>
      </c>
      <c r="G44" s="298" t="s">
        <v>78</v>
      </c>
      <c r="H44" s="298" t="s">
        <v>79</v>
      </c>
      <c r="I44" s="298" t="s">
        <v>81</v>
      </c>
      <c r="J44" s="298" t="s">
        <v>83</v>
      </c>
      <c r="K44" s="298" t="s">
        <v>85</v>
      </c>
      <c r="L44" s="298" t="s">
        <v>87</v>
      </c>
      <c r="M44" s="298" t="s">
        <v>89</v>
      </c>
      <c r="N44" s="726"/>
      <c r="O44" s="727"/>
      <c r="P44" s="718"/>
      <c r="Q44" s="720"/>
      <c r="R44" s="720"/>
      <c r="S44" s="720"/>
      <c r="T44" s="722"/>
      <c r="U44" s="722"/>
    </row>
    <row r="45" spans="1:21" ht="18" x14ac:dyDescent="0.3">
      <c r="A45" s="299">
        <v>1</v>
      </c>
      <c r="B45" s="235"/>
      <c r="C45" s="235"/>
      <c r="D45" s="309"/>
      <c r="E45" s="299"/>
      <c r="F45" s="310"/>
      <c r="G45" s="314"/>
      <c r="H45" s="314"/>
      <c r="I45" s="314"/>
      <c r="J45" s="314"/>
      <c r="K45" s="314"/>
      <c r="L45" s="314"/>
      <c r="M45" s="314"/>
      <c r="N45" s="303">
        <f t="shared" ref="N45:N50" si="15">SUM((IF(G45="SI",15,0)),(IF(H45="SI",15,0)),(IF(I45="SI",15,0)),(IF(J45="SI",15,0)),(IF(K45="SI",15,0)),(IF(L45="SI",15,0)),(IF(M45="SI",10,IF(M45="INCOMPLETA","5",0))))</f>
        <v>0</v>
      </c>
      <c r="O45" s="304" t="str">
        <f t="shared" ref="O45:O50" si="16">IF(N45&gt;=96,"FUERTE",IF(AND(N45&lt;=95,N45&gt;=86),"MODERADO",IF(AND(N45&lt;86,N45&gt;0),"DEBIL",IF(N45=0,""))))</f>
        <v/>
      </c>
      <c r="P45" s="311"/>
      <c r="Q45" s="306" t="str">
        <f t="shared" ref="Q45:Q50" si="17">CONCATENATE(O45,P45)</f>
        <v/>
      </c>
      <c r="R45" s="307" t="b">
        <f t="shared" ref="R45:R50" si="18">IF(Q45="FUERTEFUERTE","FUERTE",IF(Q45="FUERTEMODERADO","MODERADO",IF(Q45="FUERTEDEBIL","DEBIL",IF(Q45="MODERADOFUERTE","MODERADO",IF(Q45="MODERADOMODERADO","MODERADO",IF(Q45="MODERADODEBIL","DEBIL",IF(Q45="DEBILFUERTE","DEBIL",IF(Q45="DEBILMODERADO","DEBIL",IF(Q45="DEBILDEBIL","DEBIL")))))))))</f>
        <v>0</v>
      </c>
      <c r="S45" s="307" t="b">
        <f t="shared" ref="S45:S50" si="19">IF(Q45="FUERTEFUERTE",100,IF(Q45="FUERTEMODERADO",50,IF(Q45="FUERTEDEBIL",0,IF(Q45="MODERADOFUERTE",50,IF(Q45="MODERADOMODERADO",50,IF(Q45="MODERADODEBIL",0,IF(Q45="DEBILFUERTE",0,IF(Q45="DEBILMODERADO",0,IF(Q45="DEBILDEBIL",0)))))))))</f>
        <v>0</v>
      </c>
      <c r="T45" s="714" t="e">
        <f>AVERAGE(S45:S50)</f>
        <v>#DIV/0!</v>
      </c>
      <c r="U45" s="714" t="e">
        <f>IF(T45=100,"FUERTE",IF(AND(T45&lt;=99,T45&gt;=50),"MODERADO",IF(T45&lt;50,"DEBIL")))</f>
        <v>#DIV/0!</v>
      </c>
    </row>
    <row r="46" spans="1:21" ht="18" x14ac:dyDescent="0.3">
      <c r="A46" s="299">
        <v>2</v>
      </c>
      <c r="B46" s="235"/>
      <c r="C46" s="235"/>
      <c r="D46" s="309"/>
      <c r="E46" s="299"/>
      <c r="F46" s="310"/>
      <c r="G46" s="314"/>
      <c r="H46" s="314"/>
      <c r="I46" s="314"/>
      <c r="J46" s="314"/>
      <c r="K46" s="314"/>
      <c r="L46" s="314"/>
      <c r="M46" s="314"/>
      <c r="N46" s="303">
        <f t="shared" si="15"/>
        <v>0</v>
      </c>
      <c r="O46" s="304" t="str">
        <f t="shared" si="16"/>
        <v/>
      </c>
      <c r="P46" s="311"/>
      <c r="Q46" s="306" t="str">
        <f t="shared" si="17"/>
        <v/>
      </c>
      <c r="R46" s="307" t="b">
        <f t="shared" si="18"/>
        <v>0</v>
      </c>
      <c r="S46" s="307" t="b">
        <f t="shared" si="19"/>
        <v>0</v>
      </c>
      <c r="T46" s="714"/>
      <c r="U46" s="714"/>
    </row>
    <row r="47" spans="1:21" ht="18" x14ac:dyDescent="0.3">
      <c r="A47" s="299">
        <v>3</v>
      </c>
      <c r="B47" s="235"/>
      <c r="C47" s="235"/>
      <c r="D47" s="309"/>
      <c r="E47" s="299"/>
      <c r="F47" s="310"/>
      <c r="G47" s="314"/>
      <c r="H47" s="314"/>
      <c r="I47" s="314"/>
      <c r="J47" s="314"/>
      <c r="K47" s="314"/>
      <c r="L47" s="314"/>
      <c r="M47" s="314"/>
      <c r="N47" s="303">
        <f t="shared" si="15"/>
        <v>0</v>
      </c>
      <c r="O47" s="304" t="str">
        <f t="shared" si="16"/>
        <v/>
      </c>
      <c r="P47" s="311"/>
      <c r="Q47" s="306" t="str">
        <f t="shared" si="17"/>
        <v/>
      </c>
      <c r="R47" s="307" t="b">
        <f t="shared" si="18"/>
        <v>0</v>
      </c>
      <c r="S47" s="307" t="b">
        <f t="shared" si="19"/>
        <v>0</v>
      </c>
      <c r="T47" s="714"/>
      <c r="U47" s="714"/>
    </row>
    <row r="48" spans="1:21" ht="18" x14ac:dyDescent="0.3">
      <c r="A48" s="299">
        <v>4</v>
      </c>
      <c r="B48" s="235"/>
      <c r="C48" s="235"/>
      <c r="D48" s="309"/>
      <c r="E48" s="299"/>
      <c r="F48" s="310"/>
      <c r="G48" s="314"/>
      <c r="H48" s="314"/>
      <c r="I48" s="314"/>
      <c r="J48" s="314"/>
      <c r="K48" s="314"/>
      <c r="L48" s="314"/>
      <c r="M48" s="314"/>
      <c r="N48" s="303">
        <f t="shared" si="15"/>
        <v>0</v>
      </c>
      <c r="O48" s="304" t="str">
        <f t="shared" si="16"/>
        <v/>
      </c>
      <c r="P48" s="311"/>
      <c r="Q48" s="306" t="str">
        <f t="shared" si="17"/>
        <v/>
      </c>
      <c r="R48" s="307" t="b">
        <f t="shared" si="18"/>
        <v>0</v>
      </c>
      <c r="S48" s="307" t="b">
        <f t="shared" si="19"/>
        <v>0</v>
      </c>
      <c r="T48" s="714"/>
      <c r="U48" s="714"/>
    </row>
    <row r="49" spans="1:21" ht="18" x14ac:dyDescent="0.3">
      <c r="A49" s="299">
        <v>5</v>
      </c>
      <c r="B49" s="235"/>
      <c r="C49" s="235"/>
      <c r="D49" s="309"/>
      <c r="E49" s="299"/>
      <c r="F49" s="310"/>
      <c r="G49" s="314"/>
      <c r="H49" s="314"/>
      <c r="I49" s="314"/>
      <c r="J49" s="314"/>
      <c r="K49" s="314"/>
      <c r="L49" s="314"/>
      <c r="M49" s="314"/>
      <c r="N49" s="303">
        <f t="shared" si="15"/>
        <v>0</v>
      </c>
      <c r="O49" s="304" t="str">
        <f t="shared" si="16"/>
        <v/>
      </c>
      <c r="P49" s="311"/>
      <c r="Q49" s="306" t="str">
        <f t="shared" si="17"/>
        <v/>
      </c>
      <c r="R49" s="307" t="b">
        <f t="shared" si="18"/>
        <v>0</v>
      </c>
      <c r="S49" s="307" t="b">
        <f t="shared" si="19"/>
        <v>0</v>
      </c>
      <c r="T49" s="714"/>
      <c r="U49" s="714"/>
    </row>
    <row r="50" spans="1:21" ht="18" x14ac:dyDescent="0.3">
      <c r="A50" s="299">
        <v>6</v>
      </c>
      <c r="B50" s="235"/>
      <c r="C50" s="235"/>
      <c r="D50" s="309"/>
      <c r="E50" s="299"/>
      <c r="F50" s="310"/>
      <c r="G50" s="314"/>
      <c r="H50" s="314"/>
      <c r="I50" s="314"/>
      <c r="J50" s="314"/>
      <c r="K50" s="314"/>
      <c r="L50" s="314"/>
      <c r="M50" s="314"/>
      <c r="N50" s="303">
        <f t="shared" si="15"/>
        <v>0</v>
      </c>
      <c r="O50" s="304" t="str">
        <f t="shared" si="16"/>
        <v/>
      </c>
      <c r="P50" s="311"/>
      <c r="Q50" s="306" t="str">
        <f t="shared" si="17"/>
        <v/>
      </c>
      <c r="R50" s="307" t="b">
        <f t="shared" si="18"/>
        <v>0</v>
      </c>
      <c r="S50" s="307" t="b">
        <f t="shared" si="19"/>
        <v>0</v>
      </c>
      <c r="T50" s="714"/>
      <c r="U50" s="714"/>
    </row>
    <row r="52" spans="1:21" ht="18.75" x14ac:dyDescent="0.3">
      <c r="A52" s="293"/>
      <c r="B52" s="294" t="s">
        <v>165</v>
      </c>
      <c r="C52" s="294">
        <f>+MR_Corrup1!G13</f>
        <v>0</v>
      </c>
      <c r="D52" s="295"/>
      <c r="E52" s="84"/>
      <c r="F52" s="84"/>
      <c r="G52" s="84"/>
      <c r="H52" s="84"/>
      <c r="I52" s="84"/>
      <c r="J52" s="84"/>
      <c r="K52" s="84"/>
      <c r="L52" s="84"/>
      <c r="M52" s="84"/>
      <c r="N52" s="84"/>
      <c r="O52" s="84"/>
      <c r="P52" s="84"/>
      <c r="Q52" s="84"/>
      <c r="R52" s="84"/>
      <c r="S52" s="84"/>
      <c r="T52" s="84"/>
      <c r="U52" s="84"/>
    </row>
    <row r="53" spans="1:21" x14ac:dyDescent="0.3">
      <c r="A53" s="84"/>
      <c r="B53" s="84"/>
      <c r="C53" s="84"/>
      <c r="D53" s="84"/>
      <c r="E53" s="84"/>
      <c r="F53" s="84"/>
      <c r="G53" s="715" t="s">
        <v>163</v>
      </c>
      <c r="H53" s="715"/>
      <c r="I53" s="715"/>
      <c r="J53" s="715"/>
      <c r="K53" s="715"/>
      <c r="L53" s="715"/>
      <c r="M53" s="715"/>
      <c r="N53" s="715"/>
      <c r="O53" s="715"/>
      <c r="P53" s="716" t="s">
        <v>691</v>
      </c>
      <c r="Q53" s="719" t="s">
        <v>136</v>
      </c>
      <c r="R53" s="719"/>
      <c r="S53" s="719"/>
      <c r="T53" s="721" t="s">
        <v>137</v>
      </c>
      <c r="U53" s="721"/>
    </row>
    <row r="54" spans="1:21" ht="49.5" x14ac:dyDescent="0.3">
      <c r="A54" s="429" t="s">
        <v>158</v>
      </c>
      <c r="B54" s="431"/>
      <c r="C54" s="431"/>
      <c r="D54" s="431"/>
      <c r="E54" s="431"/>
      <c r="F54" s="723"/>
      <c r="G54" s="429" t="s">
        <v>77</v>
      </c>
      <c r="H54" s="723"/>
      <c r="I54" s="296" t="s">
        <v>80</v>
      </c>
      <c r="J54" s="296" t="s">
        <v>82</v>
      </c>
      <c r="K54" s="296" t="s">
        <v>84</v>
      </c>
      <c r="L54" s="296" t="s">
        <v>86</v>
      </c>
      <c r="M54" s="296" t="s">
        <v>88</v>
      </c>
      <c r="N54" s="724" t="s">
        <v>164</v>
      </c>
      <c r="O54" s="725"/>
      <c r="P54" s="717"/>
      <c r="Q54" s="719"/>
      <c r="R54" s="719"/>
      <c r="S54" s="719"/>
      <c r="T54" s="721"/>
      <c r="U54" s="721"/>
    </row>
    <row r="55" spans="1:21" ht="121.5" x14ac:dyDescent="0.3">
      <c r="A55" s="297" t="s">
        <v>2</v>
      </c>
      <c r="B55" s="297" t="s">
        <v>134</v>
      </c>
      <c r="C55" s="296" t="s">
        <v>170</v>
      </c>
      <c r="D55" s="296" t="s">
        <v>135</v>
      </c>
      <c r="E55" s="296" t="s">
        <v>573</v>
      </c>
      <c r="F55" s="296" t="s">
        <v>693</v>
      </c>
      <c r="G55" s="298" t="s">
        <v>78</v>
      </c>
      <c r="H55" s="298" t="s">
        <v>79</v>
      </c>
      <c r="I55" s="298" t="s">
        <v>81</v>
      </c>
      <c r="J55" s="298" t="s">
        <v>83</v>
      </c>
      <c r="K55" s="298" t="s">
        <v>85</v>
      </c>
      <c r="L55" s="298" t="s">
        <v>87</v>
      </c>
      <c r="M55" s="298" t="s">
        <v>89</v>
      </c>
      <c r="N55" s="726"/>
      <c r="O55" s="727"/>
      <c r="P55" s="718"/>
      <c r="Q55" s="720"/>
      <c r="R55" s="720"/>
      <c r="S55" s="720"/>
      <c r="T55" s="722"/>
      <c r="U55" s="722"/>
    </row>
    <row r="56" spans="1:21" ht="18" x14ac:dyDescent="0.3">
      <c r="A56" s="299">
        <v>1</v>
      </c>
      <c r="B56" s="235"/>
      <c r="C56" s="235"/>
      <c r="D56" s="309"/>
      <c r="E56" s="299"/>
      <c r="F56" s="310"/>
      <c r="G56" s="314"/>
      <c r="H56" s="314"/>
      <c r="I56" s="314"/>
      <c r="J56" s="314"/>
      <c r="K56" s="314"/>
      <c r="L56" s="314"/>
      <c r="M56" s="314"/>
      <c r="N56" s="303">
        <f t="shared" ref="N56:N61" si="20">SUM((IF(G56="SI",15,0)),(IF(H56="SI",15,0)),(IF(I56="SI",15,0)),(IF(J56="SI",15,0)),(IF(K56="SI",15,0)),(IF(L56="SI",15,0)),(IF(M56="SI",10,IF(M56="INCOMPLETA","5",0))))</f>
        <v>0</v>
      </c>
      <c r="O56" s="304" t="str">
        <f t="shared" ref="O56:O61" si="21">IF(N56&gt;=96,"FUERTE",IF(AND(N56&lt;=95,N56&gt;=86),"MODERADO",IF(AND(N56&lt;86,N56&gt;0),"DEBIL",IF(N56=0,""))))</f>
        <v/>
      </c>
      <c r="P56" s="311"/>
      <c r="Q56" s="306" t="str">
        <f t="shared" ref="Q56:Q61" si="22">CONCATENATE(O56,P56)</f>
        <v/>
      </c>
      <c r="R56" s="307" t="b">
        <f t="shared" ref="R56:R61" si="23">IF(Q56="FUERTEFUERTE","FUERTE",IF(Q56="FUERTEMODERADO","MODERADO",IF(Q56="FUERTEDEBIL","DEBIL",IF(Q56="MODERADOFUERTE","MODERADO",IF(Q56="MODERADOMODERADO","MODERADO",IF(Q56="MODERADODEBIL","DEBIL",IF(Q56="DEBILFUERTE","DEBIL",IF(Q56="DEBILMODERADO","DEBIL",IF(Q56="DEBILDEBIL","DEBIL")))))))))</f>
        <v>0</v>
      </c>
      <c r="S56" s="307" t="b">
        <f t="shared" ref="S56:S61" si="24">IF(Q56="FUERTEFUERTE",100,IF(Q56="FUERTEMODERADO",50,IF(Q56="FUERTEDEBIL",0,IF(Q56="MODERADOFUERTE",50,IF(Q56="MODERADOMODERADO",50,IF(Q56="MODERADODEBIL",0,IF(Q56="DEBILFUERTE",0,IF(Q56="DEBILMODERADO",0,IF(Q56="DEBILDEBIL",0)))))))))</f>
        <v>0</v>
      </c>
      <c r="T56" s="714" t="e">
        <f>AVERAGE(S56:S61)</f>
        <v>#DIV/0!</v>
      </c>
      <c r="U56" s="714" t="e">
        <f>IF(T56=100,"FUERTE",IF(AND(T56&lt;=99,T56&gt;=50),"MODERADO",IF(T56&lt;50,"DEBIL")))</f>
        <v>#DIV/0!</v>
      </c>
    </row>
    <row r="57" spans="1:21" ht="18" x14ac:dyDescent="0.3">
      <c r="A57" s="299">
        <v>2</v>
      </c>
      <c r="B57" s="235"/>
      <c r="C57" s="235"/>
      <c r="D57" s="309"/>
      <c r="E57" s="299"/>
      <c r="F57" s="310"/>
      <c r="G57" s="314"/>
      <c r="H57" s="314"/>
      <c r="I57" s="314"/>
      <c r="J57" s="314"/>
      <c r="K57" s="314"/>
      <c r="L57" s="314"/>
      <c r="M57" s="314"/>
      <c r="N57" s="303">
        <f t="shared" si="20"/>
        <v>0</v>
      </c>
      <c r="O57" s="304" t="str">
        <f t="shared" si="21"/>
        <v/>
      </c>
      <c r="P57" s="311"/>
      <c r="Q57" s="306" t="str">
        <f t="shared" si="22"/>
        <v/>
      </c>
      <c r="R57" s="307" t="b">
        <f t="shared" si="23"/>
        <v>0</v>
      </c>
      <c r="S57" s="307" t="b">
        <f t="shared" si="24"/>
        <v>0</v>
      </c>
      <c r="T57" s="714"/>
      <c r="U57" s="714"/>
    </row>
    <row r="58" spans="1:21" ht="18" x14ac:dyDescent="0.3">
      <c r="A58" s="299">
        <v>3</v>
      </c>
      <c r="B58" s="235"/>
      <c r="C58" s="235"/>
      <c r="D58" s="309"/>
      <c r="E58" s="299"/>
      <c r="F58" s="310"/>
      <c r="G58" s="314"/>
      <c r="H58" s="314"/>
      <c r="I58" s="314"/>
      <c r="J58" s="314"/>
      <c r="K58" s="314"/>
      <c r="L58" s="314"/>
      <c r="M58" s="314"/>
      <c r="N58" s="303">
        <f t="shared" si="20"/>
        <v>0</v>
      </c>
      <c r="O58" s="304" t="str">
        <f t="shared" si="21"/>
        <v/>
      </c>
      <c r="P58" s="311"/>
      <c r="Q58" s="306" t="str">
        <f t="shared" si="22"/>
        <v/>
      </c>
      <c r="R58" s="307" t="b">
        <f t="shared" si="23"/>
        <v>0</v>
      </c>
      <c r="S58" s="307" t="b">
        <f t="shared" si="24"/>
        <v>0</v>
      </c>
      <c r="T58" s="714"/>
      <c r="U58" s="714"/>
    </row>
    <row r="59" spans="1:21" ht="18" x14ac:dyDescent="0.3">
      <c r="A59" s="299">
        <v>4</v>
      </c>
      <c r="B59" s="235"/>
      <c r="C59" s="235"/>
      <c r="D59" s="309"/>
      <c r="E59" s="299"/>
      <c r="F59" s="310"/>
      <c r="G59" s="314"/>
      <c r="H59" s="314"/>
      <c r="I59" s="314"/>
      <c r="J59" s="314"/>
      <c r="K59" s="314"/>
      <c r="L59" s="314"/>
      <c r="M59" s="314"/>
      <c r="N59" s="303">
        <f t="shared" si="20"/>
        <v>0</v>
      </c>
      <c r="O59" s="304" t="str">
        <f t="shared" si="21"/>
        <v/>
      </c>
      <c r="P59" s="311"/>
      <c r="Q59" s="306" t="str">
        <f t="shared" si="22"/>
        <v/>
      </c>
      <c r="R59" s="307" t="b">
        <f t="shared" si="23"/>
        <v>0</v>
      </c>
      <c r="S59" s="307" t="b">
        <f t="shared" si="24"/>
        <v>0</v>
      </c>
      <c r="T59" s="714"/>
      <c r="U59" s="714"/>
    </row>
    <row r="60" spans="1:21" ht="18" x14ac:dyDescent="0.3">
      <c r="A60" s="299">
        <v>5</v>
      </c>
      <c r="B60" s="235"/>
      <c r="C60" s="235"/>
      <c r="D60" s="309"/>
      <c r="E60" s="299"/>
      <c r="F60" s="310"/>
      <c r="G60" s="314"/>
      <c r="H60" s="314"/>
      <c r="I60" s="314"/>
      <c r="J60" s="314"/>
      <c r="K60" s="314"/>
      <c r="L60" s="314"/>
      <c r="M60" s="314"/>
      <c r="N60" s="303">
        <f t="shared" si="20"/>
        <v>0</v>
      </c>
      <c r="O60" s="304" t="str">
        <f t="shared" si="21"/>
        <v/>
      </c>
      <c r="P60" s="311"/>
      <c r="Q60" s="306" t="str">
        <f t="shared" si="22"/>
        <v/>
      </c>
      <c r="R60" s="307" t="b">
        <f t="shared" si="23"/>
        <v>0</v>
      </c>
      <c r="S60" s="307" t="b">
        <f t="shared" si="24"/>
        <v>0</v>
      </c>
      <c r="T60" s="714"/>
      <c r="U60" s="714"/>
    </row>
    <row r="61" spans="1:21" ht="18" x14ac:dyDescent="0.3">
      <c r="A61" s="299">
        <v>6</v>
      </c>
      <c r="B61" s="235"/>
      <c r="C61" s="235"/>
      <c r="D61" s="309"/>
      <c r="E61" s="299"/>
      <c r="F61" s="310"/>
      <c r="G61" s="314"/>
      <c r="H61" s="314"/>
      <c r="I61" s="314"/>
      <c r="J61" s="314"/>
      <c r="K61" s="314"/>
      <c r="L61" s="314"/>
      <c r="M61" s="314"/>
      <c r="N61" s="303">
        <f t="shared" si="20"/>
        <v>0</v>
      </c>
      <c r="O61" s="304" t="str">
        <f t="shared" si="21"/>
        <v/>
      </c>
      <c r="P61" s="311"/>
      <c r="Q61" s="306" t="str">
        <f t="shared" si="22"/>
        <v/>
      </c>
      <c r="R61" s="307" t="b">
        <f t="shared" si="23"/>
        <v>0</v>
      </c>
      <c r="S61" s="307" t="b">
        <f t="shared" si="24"/>
        <v>0</v>
      </c>
      <c r="T61" s="714"/>
      <c r="U61" s="714"/>
    </row>
    <row r="64" spans="1:21" ht="17.25" customHeight="1" x14ac:dyDescent="0.3">
      <c r="D64" s="79"/>
      <c r="E64" s="79"/>
      <c r="F64" s="79"/>
    </row>
    <row r="65" spans="1:96" ht="48.75" customHeight="1" x14ac:dyDescent="0.3">
      <c r="A65" s="84"/>
      <c r="B65" s="317" t="s">
        <v>171</v>
      </c>
      <c r="C65" s="317" t="s">
        <v>3</v>
      </c>
      <c r="D65" s="317" t="s">
        <v>49</v>
      </c>
      <c r="E65" s="317" t="s">
        <v>50</v>
      </c>
      <c r="F65" s="318" t="s">
        <v>51</v>
      </c>
      <c r="G65" s="317" t="s">
        <v>137</v>
      </c>
      <c r="H65" s="232" t="s">
        <v>172</v>
      </c>
      <c r="I65" s="317" t="s">
        <v>139</v>
      </c>
      <c r="J65" s="319" t="s">
        <v>606</v>
      </c>
      <c r="K65" s="319" t="s">
        <v>607</v>
      </c>
    </row>
    <row r="66" spans="1:96" x14ac:dyDescent="0.3">
      <c r="A66" s="734" t="s">
        <v>141</v>
      </c>
      <c r="B66" s="307" t="str">
        <f>MR_Corrup1!C9</f>
        <v>RC-RCC -1</v>
      </c>
      <c r="C66" s="243" t="e">
        <f>+MR_Corrup1!#REF!</f>
        <v>#REF!</v>
      </c>
      <c r="D66" s="306" t="str">
        <f>MR_Corrup1!J9</f>
        <v>RARO</v>
      </c>
      <c r="E66" s="306" t="str">
        <f>+MR_Corrup1!K9</f>
        <v>MAYOR</v>
      </c>
      <c r="F66" s="306" t="str">
        <f>IF(HLOOKUP(E66,$D$76:$H$77,2,FALSE)=$D$77,IF(VLOOKUP(D66,$B$78:$C$82,2,FALSE)=$C$78,"ALTO",IF(VLOOKUP(D66,$B$78:$C$82,2,FALSE)=$C$79,"MODERADO",IF(VLOOKUP(D66,$B$78:$C$82,2,FALSE)=$C$80,"BAJO",IF(VLOOKUP(D66,$B$78:$C$82,2,FALSE)=$C$81,"BAJO",IF(VLOOKUP(D66,$B$78:$C$82,2,FALSE)=$C$82,"BAJO",0))))),IF(HLOOKUP(E66,$D$76:$H$77,2,FALSE)=$E$77,IF(VLOOKUP(D66,$B$78:$C$82,2,FALSE)=$C$78,"ALTO",IF(VLOOKUP(D66,$B$78:$C$82,2,FALSE)=$C$79,"ALTO",IF(VLOOKUP(D66,$B$78:$C$82,2,FALSE)=$C$80,"MODERADO",IF(VLOOKUP(D66,$B$78:$C$82,2,FALSE)=$C$81,"BAJO",IF(VLOOKUP(D66,$B$78:$C$82,2,FALSE)=$C$82,"BAJO",0))))),IF(HLOOKUP(E66,$D$76:$H$77,2,FALSE)=$F$77,IF(VLOOKUP(D66,$B$78:$C$82,2,FALSE)=$C$78,"EXTREMO",IF(VLOOKUP(D66,$B$78:$C$82,2,FALSE)=$C$79,"ALTO",IF(VLOOKUP(D66,$B$78:$C$82,2,FALSE)=$C$80,"ALTO",IF(VLOOKUP(D66,$B$78:$C$82,2,FALSE)=$C$81,"MODERADO",IF(VLOOKUP(D66,$B$78:$C$82,2,FALSE)=$C$82,"MODERADO",0))))),IF(HLOOKUP(E66,$D$76:$H$77,2,FALSE)=$G$77,IF(VLOOKUP(D66,$B$78:$C$82,2,FALSE)=$C$78,"EXTREMO",IF(VLOOKUP(D66,$B$78:$C$82,2,FALSE)=$C$79,"EXTREMO",IF(VLOOKUP(D66,$B$78:$C$82,2,FALSE)=$C$80,"EXTREMO",IF(VLOOKUP(D66,$B$78:$C$82,2,FALSE)=$C$81,"ALTO",IF(VLOOKUP(D66,$B$78:$C$82,2,FALSE)=$C$82,"ALTO",0))))),IF(HLOOKUP(E66,$D$76:$H$77,2,FALSE)=$H$77,IF(VLOOKUP(D66,$B$78:$C$82,2,FALSE)=$C$78,"EXTREMO",IF(VLOOKUP(D66,$B$78:$C$82,2,FALSE)=$C$79,"EXTREMO",IF(VLOOKUP(D66,$B$78:$C$82,2,FALSE)=$C$80,"EXTREMO",IF(VLOOKUP(D66,$B$78:$C$82,2,FALSE)=$C$81,"EXTREMO",IF(VLOOKUP(D66,$B$78:$C$82,2,FALSE)=$C$82,"EXTREMO",0))))),0)))))</f>
        <v>ALTO</v>
      </c>
      <c r="G66" s="306" t="str">
        <f>U12</f>
        <v>FUERTE</v>
      </c>
      <c r="H66" s="320" t="str">
        <f>IF(OR(D12="PREVENTIVO",D13="PREVENTIVO",D14="PREVENTIVO",D15="PREVENTIVO",D16="PREVENTIVO",D17="PREVENTIVO",D18="PREVENTIVO"),IF(OR(D12="CORRECTIVO",D13="CORRECTIVO",D14="CORRECTIVO",D15="CORRECTIVO",D16="CORRECTIVO",D17="CORRECTIVO"),IF(OR(D12="DETECTIVO",D13="DETECTIVO",D14="DETECTIVO",D15="DETECTIVO",D16="DETECTIVO",D17="DETECTIVO"),"PREVENT, DETECT Y CORRECT","PREVENTIVO Y CORRECTIVO"),IF(OR(D12="DETECTIVO",D13="DETECTIVO",D14="DETECTIVO",D15="DETECTIVO",D16="DETECTIVO",D17="DETECTIVO"),"PREVENTIVO Y DETECTIVO","PREVENTIVO")),IF(OR(D12="CORRECTIVO",D13="CORRECTIVO",D14="CORRECTIVO",D15="CORRECTIVO",D16="CORRECTIVO",D17="CORRECTIVO"),IF(OR(D12="DETECTIVO",D13="DETECTIVO",D14="DETECTIVO",D15="DETECTIVO",D16="DETECTIVO",D17="DETECTIVO"),"DETECTIVO Y CORRECTIVO","CORRECTIVO"),IF(OR(D12="DETECTIVO",D13="DETECTIVO",D14="DETECTIVO",D15="DETECTIVO",D16="DETECTIVO",D17="DETECTIVO"),"DETECTIVO",0)))</f>
        <v>PREVENTIVO</v>
      </c>
      <c r="I66" s="304" t="str">
        <f>IF(AND(G66="MODERADO",OR(H66="PREVENTIVO Y CORRECTIVO",H66="DETECTIVO Y CORRECTIVO",H66="PREVENT, DETECT Y CORRECT",H66="PREVENTIVO",H66="DETECTIVO",H66="PREVENTIVO Y DETECTIVO")),IF(HLOOKUP(E66,$D$76:$H$77,2,FALSE)=$D$77,IF(VLOOKUP(D66,$B$78:$C$82,2,FALSE)-1=$C$78,"ALTO",IF(VLOOKUP(D66,$B$78:$C$82,2,FALSE)-1=$C$79,"MODERADO",IF(VLOOKUP(D66,$B$78:$C$82,2,FALSE)-1=$C$80,"BAJO",IF(VLOOKUP(D66,$B$78:$C$82,2,FALSE)-1=$C$81,"BAJO",IF(VLOOKUP(D66,$B$78:$C$82,2,FALSE)-1=$C$82,"BAJO","BAJO"))))),IF(HLOOKUP(E66,$D$76:$H$77,2,FALSE)=$E$77,IF(VLOOKUP(D66,$B$78:$C$82,2,FALSE)-1=$C$78,"ALTO",IF(VLOOKUP(D66,$B$78:$C$82,2,FALSE)-1=$C$79,"ALTO",IF(VLOOKUP(D66,$B$78:$C$82,2,FALSE)-1=$C$80,"MODERADO",IF(VLOOKUP(D66,$B$78:$C$82,2,FALSE)-1=$C$81,"BAJO",IF(VLOOKUP(D66,$B$78:$C$82,2,FALSE)-1=$C$82,"BAJO","BAJO"))))),IF(HLOOKUP(E66,$D$76:$H$77,2,FALSE)=$F$77,IF(VLOOKUP(D66,$B$78:$C$82,2,FALSE)-1=$C$78,"EXTREMO",IF(VLOOKUP(D66,$B$78:$C$82,2,FALSE)-1=$C$79,"ALTO",IF(VLOOKUP(D66,$B$78:$C$82,2,FALSE)-1=$C$80,"ALTO",IF(VLOOKUP(D66,$B$78:$C$82,2,FALSE)-1=$C$81,"MODERADO",IF(VLOOKUP(D66,$B$78:$C$82,2,FALSE)-1=$C$82,"MODERADO","MODERADO"))))),IF(HLOOKUP(E66,$D$76:$H$77,2,FALSE)=$G$77,IF(VLOOKUP(D66,$B$78:$C$82,2,FALSE)-1=$C$78,"EXTREMO",IF(VLOOKUP(D66,$B$78:$C$82,2,FALSE)-1=$C$79,"EXTREMO",IF(VLOOKUP(D66,$B$78:$C$82,2,FALSE)-1=$C$80,"EXTREMO",IF(VLOOKUP(D66,$B$78:$C$82,2,FALSE)-1=$C$81,"ALTO",IF(VLOOKUP(D66,$B$78:$C$82,2,FALSE)-1=$C$82,"ALTO","ALTO"))))),IF(HLOOKUP(E66,$D$76:$H$77,2,FALSE)=$H$77,IF(VLOOKUP(D66,$B$78:$C$82,2,FALSE)-1=$C$78,"EXTREMO",IF(VLOOKUP(D66,$B$78:$C$82,2,FALSE)-1=$C$79,"EXTREMO",IF(VLOOKUP(D66,$B$78:$C$82,2,FALSE)-1=$C$80,"EXTREMO",IF(VLOOKUP(D66,$B$78:$C$82,2,FALSE)-1=$C$81,"EXTREMO",IF(VLOOKUP(D66,$B$78:$C$82,2,FALSE)-1=$C$82,"ALTO","EXTREMO"))))),F66))))),IF(AND(G66="MODERADO",H66="CORRECTIVO"),F66,IF(AND(G66="FUERTE",OR(H66="PREVENTIVO Y CORRECTIVO",H66="DETECTIVO Y CORRECTIVO",H66="PREVENT, DETECT Y CORRECT", H66="PREVENTIVO",H66="DETECTIVO",H66="PREVENTIVO Y DETECTIVO")),IF(HLOOKUP(E66,$D$76:$H$77,2,FALSE)=$D$77,IF(VLOOKUP(D66,$B$78:$C$82,2,FALSE)-2=$C$78,"ALTO",IF(VLOOKUP(D66,$B$78:$C$82,2,FALSE)-2=$C$79,"MODERADO",IF(VLOOKUP(D66,$B$78:$C$82,2,FALSE)-2=$C$80,"BAJO",IF(VLOOKUP(D66,$B$78:$C$82,2,FALSE)-2=$C$81,"BAJO",IF(VLOOKUP(D66,$B$78:$C$82,2,FALSE)-2=$C$82,"BAJO","BAJO"))))),IF(HLOOKUP(E66,$D$76:$H$77,2,FALSE)=$E$77,IF(VLOOKUP(D66,$B$78:$C$82,2,FALSE)-2=$C$78,"ALTO",IF(VLOOKUP(D66,$B$78:$C$82,2,FALSE)-2=$C$79,"ALTO",IF(VLOOKUP(D66,$B$78:$C$82,2,FALSE)-2=$C$80,"MODERADO",IF(VLOOKUP(D66,$B$78:$C$82,2,FALSE)-2=$C$81,"BAJO",IF(VLOOKUP(D66,$B$78:$C$82,2,FALSE)-2=$C$82,"BAJO","BAJO"))))),IF(HLOOKUP(E66,$D$76:$H$77,2,FALSE)=$F$77,IF(VLOOKUP(D66,$B$78:$C$82,2,FALSE)-2=$C$78,"EXTREMO",IF(VLOOKUP(D66,$B$78:$C$82,2,FALSE)-2=$C$79,"ALTO",IF(VLOOKUP(D66,$B$78:$C$82,2,FALSE)-2=$C$80,"ALTO",IF(VLOOKUP(D66,$B$78:$C$82,2,FALSE)-2=$C$81,"MODERADO",IF(VLOOKUP(D66,$B$78:$C$82,2,FALSE)-2=$C$82,"MODERADO","MODERADO"))))),IF(HLOOKUP(E66,$D$76:$H$77,2,FALSE)=$G$77,IF(VLOOKUP(D66,$B$78:$C$82,2,FALSE)-2=$C$78,"EXTREMO",IF(VLOOKUP(D66,$B$78:$C$82,2,FALSE)-2=$C$79,"EXTREMO",IF(VLOOKUP(D66,$B$78:$C$82,2,FALSE)-2=$C$80,"EXTREMO",IF(VLOOKUP(D66,$B$78:$C$82,2,FALSE)-2=$C$81,"ALTO",IF(VLOOKUP(D66,$B$78:$C$82,2,FALSE)-2=$C$82,"ALTO","ALTO"))))),IF(HLOOKUP(E66,$D$76:$H$77,2,FALSE)=$H$77,IF(VLOOKUP(D66,$B$78:$C$82,2,FALSE)-2=$C$78,"EXTREMO",IF(VLOOKUP(D66,$B$78:$C$82,2,FALSE)-2=$C$79,"EXTREMO",IF(VLOOKUP(D66,$B$78:$C$82,2,FALSE)-2=$C$80,"EXTREMO",IF(VLOOKUP(D66,$B$78:$C$82,2,FALSE)-2=$C$81,"EXTREMO",IF(VLOOKUP(D66,$B$78:$C$82,2,FALSE)-2=$C$82,"EXTREMO","EXTREMO"))))),"BAJO"))))),IF(AND(G66="FUERTE",H66="CORRECTIVO"),F66,F66))))</f>
        <v>ALTO</v>
      </c>
      <c r="J66" s="321" t="str">
        <f>IF(AND(G66="MODERADO",OR(H66="PREVENTIVO Y CORRECTIVO",H66="DETECTIVO Y CORRECTIVO",H66="PREVENT, DETECT Y CORRECT",H66="PREVENTIVO",H66="DETECTIVO",H66="PREVENTIVO Y DETECTIVO")),IF(VLOOKUP(D66,$B$78:$C$82,2,FALSE)-1=$C$78,"CASI SEGURO",IF(VLOOKUP(D66,$B$78:$C$82,2,FALSE)-1=$C$79,"PROBABLE",IF(VLOOKUP(D66,$B$78:$C$82,2,FALSE)-1=$C$80,"POSIBLE",IF(VLOOKUP(D66,$B$78:$C$82,2,FALSE)-1=$C$81,"IMPROBABLE",IF(VLOOKUP(D66,$B$78:$C$82,2,FALSE)-1=$C$82,"RARO","RARO"))))),IF(AND(G66="FUERTE",OR(H66="PREVENTIVO Y CORRECTIVO",H66="DETECTIVO Y CORRECTIVO",H66="PREVENT, DETECT Y CORRECT",H66="PREVENTIVO",H66="DETECTIVO",H66="PREVENTIVO Y DETECTIVO")),IF(VLOOKUP(D66,$B$78:$C$82,2,FALSE)-2=$C$80,"POSIBLE",IF(VLOOKUP(D66,$B$78:$C$82,2,FALSE)-2=$C$81,"IMPROBABLE",IF(VLOOKUP(D66,$B$78:$C$82,2,FALSE)-2=$C$82,"RARO",IF(VLOOKUP(D66,$B$78:$C$82,2,FALSE)-2=$C$81,"RARO",IF(VLOOKUP(D66,$B$78:$C$82,2,FALSE)-2=$C$82,"RARO","RARO"))))),IF(AND(G66="MODERADO",H66="CORRECTIVO"),D66,IF(AND(G66="FUERTE",OR(H66="PREVENTIVO Y CORRECTIVO",H66="DETECTIVO Y CORRECTIVO",H66="PREVENT, DETECT Y CORRECT",H66="PREVENTIVO",H66="DETECTIVO",H66="PREVENTIVO Y DETECTIVO")),IF(HLOOKUP(D66,$D$76:$H$77,2,FALSE)=$D$77,IF(VLOOKUP(D66,$B$78:$C$82,2,FALSE)-2=$C$78,"ALTO",IF(VLOOKUP(D66,$B$78:$C$82,2,FALSE)-2=$C$79,"MODERADO",IF(VLOOKUP(D66,$B$78:$C$82,2,FALSE)-2=$C$80,"BAJO",IF(VLOOKUP(D66,$B$78:$C$82,2,FALSE)-2=$C$81,"BAJO",IF(VLOOKUP(D66,$B$78:$C$82,2,FALSE)-2=$C$82,"BAJO","BAJO"))))),E66),D66))))</f>
        <v>RARO</v>
      </c>
      <c r="K66" s="321" t="str">
        <f>IF(AND(G66="MODERADO",OR(H66="PREVENTIVO Y CORRECTIVO",H66="DETECTIVO Y CORRECTIVO",H66="PREVENT, DETECT Y CORRECT",H66="PREVENTIVO",H66="DETECTIVO",H66="PREVENTIVO Y DETECTIVO")),IF(HLOOKUP(E66,$D$76:$H$77,2,FALSE)=$D$77,"INSIGNIFICANTE",IF(HLOOKUP(E66,$D$76:$H$77,2,FALSE)=$E$77,"MENOR",IF(HLOOKUP(E66,$D$76:$H$77,2,FALSE)=$F$77,"MODERADO",IF(HLOOKUP(E66,$D$76:$H$77,2,FALSE)=$G$77,"MAYOR",IF(HLOOKUP(E66,$D$76:$H$77,2,FALSE)=$H$77,"CATASTROFICO",E66))))),IF(AND(G66="MODERADO",H66="CORRECTIVO"),E66,IF(AND(G66="FUERTE",OR(H66="PREVENTIVO Y CORRECTIVO",H66="DETECTIVO Y CORRECTIVO",H66="PREVENT, DETECT Y CORRECT", H66="PREVENTIVO",H66="DETECTIVO",H66="PREVENTIVO Y DETECTIVO")),IF(HLOOKUP(E66,$D$76:$H$77,2,FALSE)=$D$77,"INSIGNIFICANTE",IF(HLOOKUP(E66,$D$76:$H$77,2,FALSE)=$E$77,"MENOR",IF(HLOOKUP(E66,$D$76:$H$77,2,FALSE)=$F$77,"MODERADO",IF(HLOOKUP(E66,$D$76:$H$77,2,FALSE)=$G$77,"MAYOR",IF(HLOOKUP(E66,$D$76:$H$77,2,FALSE)=$H$77,"CATASTROFICO"))))),IF(AND(G66="FUERTE",H66="CORRECTIVO"),E66,E66))))</f>
        <v>MAYOR</v>
      </c>
      <c r="L66" s="322"/>
    </row>
    <row r="67" spans="1:96" ht="132" x14ac:dyDescent="0.3">
      <c r="A67" s="735"/>
      <c r="B67" s="307" t="str">
        <f>MR_Corrup1!C10</f>
        <v>RC-RCC -2</v>
      </c>
      <c r="C67" s="243" t="str">
        <f>+MR_Corrup1!G9</f>
        <v>RC-RCC-01: Posibilidad de recibir algún beneficio a nombre propio o de un tercero, debido a la manipulación y  desactualización de la información en la Guía de Trámites y Servicios, incumpliendo los requerimientos de los trámites y generando confusiones o falsas expectativas.</v>
      </c>
      <c r="D67" s="306" t="str">
        <f>MR_Corrup1!J10</f>
        <v>RARO</v>
      </c>
      <c r="E67" s="306" t="str">
        <f>+MR_Corrup1!K10</f>
        <v>MAYOR</v>
      </c>
      <c r="F67" s="306" t="str">
        <f>IF(HLOOKUP(E67,$D$76:$H$77,2,FALSE)=$D$77,IF(VLOOKUP(D67,$B$78:$C$82,2,FALSE)=$C$78,"ALTO",IF(VLOOKUP(D67,$B$78:$C$82,2,FALSE)=$C$79,"MODERADO",IF(VLOOKUP(D67,$B$78:$C$82,2,FALSE)=$C$80,"BAJO",IF(VLOOKUP(D67,$B$78:$C$82,2,FALSE)=$C$81,"BAJO",IF(VLOOKUP(D67,$B$78:$C$82,2,FALSE)=$C$82,"BAJO",0))))),IF(HLOOKUP(E67,$D$76:$H$77,2,FALSE)=$E$77,IF(VLOOKUP(D67,$B$78:$C$82,2,FALSE)=$C$78,"ALTO",IF(VLOOKUP(D67,$B$78:$C$82,2,FALSE)=$C$79,"ALTO",IF(VLOOKUP(D67,$B$78:$C$82,2,FALSE)=$C$80,"MODERADO",IF(VLOOKUP(D67,$B$78:$C$82,2,FALSE)=$C$81,"BAJO",IF(VLOOKUP(D67,$B$78:$C$82,2,FALSE)=$C$82,"BAJO",0))))),IF(HLOOKUP(E67,$D$76:$H$77,2,FALSE)=$F$77,IF(VLOOKUP(D67,$B$78:$C$82,2,FALSE)=$C$78,"EXTREMO",IF(VLOOKUP(D67,$B$78:$C$82,2,FALSE)=$C$79,"ALTO",IF(VLOOKUP(D67,$B$78:$C$82,2,FALSE)=$C$80,"ALTO",IF(VLOOKUP(D67,$B$78:$C$82,2,FALSE)=$C$81,"MODERADO",IF(VLOOKUP(D67,$B$78:$C$82,2,FALSE)=$C$82,"MODERADO",0))))),IF(HLOOKUP(E67,$D$76:$H$77,2,FALSE)=$G$77,IF(VLOOKUP(D67,$B$78:$C$82,2,FALSE)=$C$78,"EXTREMO",IF(VLOOKUP(D67,$B$78:$C$82,2,FALSE)=$C$79,"EXTREMO",IF(VLOOKUP(D67,$B$78:$C$82,2,FALSE)=$C$80,"EXTREMO",IF(VLOOKUP(D67,$B$78:$C$82,2,FALSE)=$C$81,"ALTO",IF(VLOOKUP(D67,$B$78:$C$82,2,FALSE)=$C$82,"ALTO",0))))),IF(HLOOKUP(E67,$D$76:$H$77,2,FALSE)=$H$77,IF(VLOOKUP(D67,$B$78:$C$82,2,FALSE)=$C$78,"EXTREMO",IF(VLOOKUP(D67,$B$78:$C$82,2,FALSE)=$C$79,"EXTREMO",IF(VLOOKUP(D67,$B$78:$C$82,2,FALSE)=$C$80,"EXTREMO",IF(VLOOKUP(D67,$B$78:$C$82,2,FALSE)=$C$81,"EXTREMO",IF(VLOOKUP(D67,$B$78:$C$82,2,FALSE)=$C$82,"EXTREMO",0))))),0)))))</f>
        <v>ALTO</v>
      </c>
      <c r="G67" s="306" t="str">
        <f>U23</f>
        <v>FUERTE</v>
      </c>
      <c r="H67" s="320" t="str">
        <f>IF(OR(D23="PREVENTIVO",D24="PREVENTIVO",D25="PREVENTIVO",D26="PREVENTIVO",D27="PREVENTIVO",D28="PREVENTIVO"),IF(OR(D23="CORRECTIVO",D24="CORRECTIVO",D25="CORRECTIVO",D26="CORRECTIVO",D27="CORRECTIVO",D28="CORRECTIVO"),IF(OR(D23="DETECTIVO",D24="DETECTIVO",D25="DETECTIVO",D26="DETECTIVO",D27="DETECTIVO",D28="DETECTIVO"),"PREVENT, DETECT Y CORRECT","PREVENTIVO Y CORRECTIVO"),IF(OR(D23="DETECTIVO",D24="DETECTIVO",D25="DETECTIVO",D26="DETECTIVO",D27="DETECTIVO",D28="DETECTIVO"),"PREVENTIVO Y DETECTIVO","PREVENTIVO")),IF(OR(D23="CORRECTIVO",D24="CORRECTIVO",D25="CORRECTIVO",D26="CORRECTIVO",D27="CORRECTIVO",D28="CORRECTIVO"),IF(OR(D23="DETECTIVO",D24="DETECTIVO",D25="DETECTIVO",D26="DETECTIVO",D27="DETECTIVO",D28="DETECTIVO"),"DETECTIVO Y CORRECTIVO","CORRECTIVO"),IF(OR(D23="DETECTIVO",D24="DETECTIVO",D25="DETECTIVO",D26="DETECTIVO",D27="DETECTIVO",D28="DETECTIVO"),"DETECTIVO",0)))</f>
        <v>PREVENTIVO</v>
      </c>
      <c r="I67" s="304" t="str">
        <f>IF(AND(G67="MODERADO",OR(H67="PREVENTIVO Y CORRECTIVO",H67="DETECTIVO Y CORRECTIVO",H67="PREVENT, DETECT Y CORRECT",H67="PREVENTIVO",H67="DETECTIVO",H67="PREVENTIVO Y DETECTIVO")),IF(HLOOKUP(E67,$D$76:$H$77,2,FALSE)=$D$77,IF(VLOOKUP(D67,$B$78:$C$82,2,FALSE)-1=$C$78,"ALTO",IF(VLOOKUP(D67,$B$78:$C$82,2,FALSE)-1=$C$79,"MODERADO",IF(VLOOKUP(D67,$B$78:$C$82,2,FALSE)-1=$C$80,"BAJO",IF(VLOOKUP(D67,$B$78:$C$82,2,FALSE)-1=$C$81,"BAJO",IF(VLOOKUP(D67,$B$78:$C$82,2,FALSE)-1=$C$82,"BAJO","BAJO"))))),IF(HLOOKUP(E67,$D$76:$H$77,2,FALSE)=$E$77,IF(VLOOKUP(D67,$B$78:$C$82,2,FALSE)-1=$C$78,"ALTO",IF(VLOOKUP(D67,$B$78:$C$82,2,FALSE)-1=$C$79,"ALTO",IF(VLOOKUP(D67,$B$78:$C$82,2,FALSE)-1=$C$80,"MODERADO",IF(VLOOKUP(D67,$B$78:$C$82,2,FALSE)-1=$C$81,"BAJO",IF(VLOOKUP(D67,$B$78:$C$82,2,FALSE)-1=$C$82,"BAJO","BAJO"))))),IF(HLOOKUP(E67,$D$76:$H$77,2,FALSE)=$F$77,IF(VLOOKUP(D67,$B$78:$C$82,2,FALSE)-1=$C$78,"EXTREMO",IF(VLOOKUP(D67,$B$78:$C$82,2,FALSE)-1=$C$79,"ALTO",IF(VLOOKUP(D67,$B$78:$C$82,2,FALSE)-1=$C$80,"ALTO",IF(VLOOKUP(D67,$B$78:$C$82,2,FALSE)-1=$C$81,"MODERADO",IF(VLOOKUP(D67,$B$78:$C$82,2,FALSE)-1=$C$82,"MODERADO","MODERADO"))))),IF(HLOOKUP(E67,$D$76:$H$77,2,FALSE)=$G$77,IF(VLOOKUP(D67,$B$78:$C$82,2,FALSE)-1=$C$78,"EXTREMO",IF(VLOOKUP(D67,$B$78:$C$82,2,FALSE)-1=$C$79,"EXTREMO",IF(VLOOKUP(D67,$B$78:$C$82,2,FALSE)-1=$C$80,"EXTREMO",IF(VLOOKUP(D67,$B$78:$C$82,2,FALSE)-1=$C$81,"ALTO",IF(VLOOKUP(D67,$B$78:$C$82,2,FALSE)-1=$C$82,"ALTO","ALTO"))))),IF(HLOOKUP(E67,$D$76:$H$77,2,FALSE)=$H$77,IF(VLOOKUP(D67,$B$78:$C$82,2,FALSE)-1=$C$78,"EXTREMO",IF(VLOOKUP(D67,$B$78:$C$82,2,FALSE)-1=$C$79,"EXTREMO",IF(VLOOKUP(D67,$B$78:$C$82,2,FALSE)-1=$C$80,"EXTREMO",IF(VLOOKUP(D67,$B$78:$C$82,2,FALSE)-1=$C$81,"EXTREMO",IF(VLOOKUP(D67,$B$78:$C$82,2,FALSE)-1=$C$82,"ALTO","EXTREMO"))))),F67))))),IF(AND(G67="MODERADO",H67="CORRECTIVO"),F67,IF(AND(G67="FUERTE",OR(H67="PREVENTIVO Y CORRECTIVO",H67="DETECTIVO Y CORRECTIVO",H67="PREVENT, DETECT Y CORRECT", H67="PREVENTIVO",H67="DETECTIVO",H67="PREVENTIVO Y DETECTIVO")),IF(HLOOKUP(E67,$D$76:$H$77,2,FALSE)=$D$77,IF(VLOOKUP(D67,$B$78:$C$82,2,FALSE)-2=$C$78,"ALTO",IF(VLOOKUP(D67,$B$78:$C$82,2,FALSE)-2=$C$79,"MODERADO",IF(VLOOKUP(D67,$B$78:$C$82,2,FALSE)-2=$C$80,"BAJO",IF(VLOOKUP(D67,$B$78:$C$82,2,FALSE)-2=$C$81,"BAJO",IF(VLOOKUP(D67,$B$78:$C$82,2,FALSE)-2=$C$82,"BAJO","BAJO"))))),IF(HLOOKUP(E67,$D$76:$H$77,2,FALSE)=$E$77,IF(VLOOKUP(D67,$B$78:$C$82,2,FALSE)-2=$C$78,"ALTO",IF(VLOOKUP(D67,$B$78:$C$82,2,FALSE)-2=$C$79,"ALTO",IF(VLOOKUP(D67,$B$78:$C$82,2,FALSE)-2=$C$80,"MODERADO",IF(VLOOKUP(D67,$B$78:$C$82,2,FALSE)-2=$C$81,"BAJO",IF(VLOOKUP(D67,$B$78:$C$82,2,FALSE)-2=$C$82,"BAJO","BAJO"))))),IF(HLOOKUP(E67,$D$76:$H$77,2,FALSE)=$F$77,IF(VLOOKUP(D67,$B$78:$C$82,2,FALSE)-2=$C$78,"EXTREMO",IF(VLOOKUP(D67,$B$78:$C$82,2,FALSE)-2=$C$79,"ALTO",IF(VLOOKUP(D67,$B$78:$C$82,2,FALSE)-2=$C$80,"ALTO",IF(VLOOKUP(D67,$B$78:$C$82,2,FALSE)-2=$C$81,"MODERADO",IF(VLOOKUP(D67,$B$78:$C$82,2,FALSE)-2=$C$82,"MODERADO","MODERADO"))))),IF(HLOOKUP(E67,$D$76:$H$77,2,FALSE)=$G$77,IF(VLOOKUP(D67,$B$78:$C$82,2,FALSE)-2=$C$78,"EXTREMO",IF(VLOOKUP(D67,$B$78:$C$82,2,FALSE)-2=$C$79,"EXTREMO",IF(VLOOKUP(D67,$B$78:$C$82,2,FALSE)-2=$C$80,"EXTREMO",IF(VLOOKUP(D67,$B$78:$C$82,2,FALSE)-2=$C$81,"ALTO",IF(VLOOKUP(D67,$B$78:$C$82,2,FALSE)-2=$C$82,"ALTO","ALTO"))))),IF(HLOOKUP(E67,$D$76:$H$77,2,FALSE)=$H$77,IF(VLOOKUP(D67,$B$78:$C$82,2,FALSE)-2=$C$78,"EXTREMO",IF(VLOOKUP(D67,$B$78:$C$82,2,FALSE)-2=$C$79,"EXTREMO",IF(VLOOKUP(D67,$B$78:$C$82,2,FALSE)-2=$C$80,"EXTREMO",IF(VLOOKUP(D67,$B$78:$C$82,2,FALSE)-2=$C$81,"EXTREMO",IF(VLOOKUP(D67,$B$78:$C$82,2,FALSE)-2=$C$82,"EXTREMO","EXTREMO"))))),"BAJO"))))),IF(AND(G67="FUERTE",H67="CORRECTIVO"),F67,F67))))</f>
        <v>ALTO</v>
      </c>
      <c r="J67" s="321" t="str">
        <f>IF(AND(G67="MODERADO",OR(H67="PREVENTIVO Y CORRECTIVO",H67="DETECTIVO Y CORRECTIVO",H67="PREVENT, DETECT Y CORRECT",H67="PREVENTIVO",H67="DETECTIVO",H67="PREVENTIVO Y DETECTIVO")),IF(VLOOKUP(D67,$B$78:$C$82,2,FALSE)-1=$C$78,"CASI SEGURO",IF(VLOOKUP(D67,$B$78:$C$82,2,FALSE)-1=$C$79,"PROBABLE",IF(VLOOKUP(D67,$B$78:$C$82,2,FALSE)-1=$C$80,"POSIBLE",IF(VLOOKUP(D67,$B$78:$C$82,2,FALSE)-1=$C$81,"IMPROBABLE",IF(VLOOKUP(D67,$B$78:$C$82,2,FALSE)-1=$C$82,"RARO","RARO"))))),IF(AND(G67="FUERTE",OR(H67="PREVENTIVO Y CORRECTIVO",H67="DETECTIVO Y CORRECTIVO",H67="PREVENT, DETECT Y CORRECT",H67="PREVENTIVO",H67="DETECTIVO",H67="PREVENTIVO Y DETECTIVO")),IF(VLOOKUP(D67,$B$78:$C$82,2,FALSE)-2=$C$80,"POSIBLE",IF(VLOOKUP(D67,$B$78:$C$82,2,FALSE)-2=$C$81,"IMPROBABLE",IF(VLOOKUP(D67,$B$78:$C$82,2,FALSE)-2=$C$82,"RARO",IF(VLOOKUP(D67,$B$78:$C$82,2,FALSE)-2=$C$81,"RARO",IF(VLOOKUP(D67,$B$78:$C$82,2,FALSE)-2=$C$82,"RARO","RARO"))))),IF(AND(G67="MODERADO",H67="CORRECTIVO"),D67,IF(AND(G67="FUERTE",OR(H67="PREVENTIVO Y CORRECTIVO",H67="DETECTIVO Y CORRECTIVO",H67="PREVENT, DETECT Y CORRECT",H67="PREVENTIVO",H67="DETECTIVO",H67="PREVENTIVO Y DETECTIVO")),IF(HLOOKUP(D67,$D$76:$H$77,2,FALSE)=$D$77,IF(VLOOKUP(D67,$B$78:$C$82,2,FALSE)-2=$C$78,"ALTO",IF(VLOOKUP(D67,$B$78:$C$82,2,FALSE)-2=$C$79,"MODERADO",IF(VLOOKUP(D67,$B$78:$C$82,2,FALSE)-2=$C$80,"BAJO",IF(VLOOKUP(D67,$B$78:$C$82,2,FALSE)-2=$C$81,"BAJO",IF(VLOOKUP(D67,$B$78:$C$82,2,FALSE)-2=$C$82,"BAJO","BAJO"))))),E67),D67))))</f>
        <v>RARO</v>
      </c>
      <c r="K67" s="321" t="str">
        <f>IF(AND(G67="MODERADO",OR(H67="PREVENTIVO Y CORRECTIVO",H67="DETECTIVO Y CORRECTIVO",H67="PREVENT, DETECT Y CORRECT",H67="PREVENTIVO",H67="DETECTIVO",H67="PREVENTIVO Y DETECTIVO")),IF(HLOOKUP(E67,$D$76:$H$77,2,FALSE)=$D$77,"INSIGNIFICANTE",IF(HLOOKUP(E67,$D$76:$H$77,2,FALSE)=$E$77,"MENOR",IF(HLOOKUP(E67,$D$76:$H$77,2,FALSE)=$F$77,"MODERADO",IF(HLOOKUP(E67,$D$76:$H$77,2,FALSE)=$G$77,"MAYOR",IF(HLOOKUP(E67,$D$76:$H$77,2,FALSE)=$H$77,"CATASTROFICO",E67))))),IF(AND(G67="MODERADO",H67="CORRECTIVO"),E67,IF(AND(G67="FUERTE",OR(H67="PREVENTIVO Y CORRECTIVO",H67="DETECTIVO Y CORRECTIVO",H67="PREVENT, DETECT Y CORRECT", H67="PREVENTIVO",H67="DETECTIVO",H67="PREVENTIVO Y DETECTIVO")),IF(HLOOKUP(E67,$D$76:$H$77,2,FALSE)=$D$77,"INSIGNIFICANTE",IF(HLOOKUP(E67,$D$76:$H$77,2,FALSE)=$E$77,"MENOR",IF(HLOOKUP(E67,$D$76:$H$77,2,FALSE)=$F$77,"MODERADO",IF(HLOOKUP(E67,$D$76:$H$77,2,FALSE)=$G$77,"MAYOR",IF(HLOOKUP(E67,$D$76:$H$77,2,FALSE)=$H$77,"CATASTROFICO"))))),IF(AND(G67="FUERTE",H67="CORRECTIVO"),E67,E67))))</f>
        <v>MAYOR</v>
      </c>
      <c r="L67" s="322"/>
    </row>
    <row r="68" spans="1:96" x14ac:dyDescent="0.3">
      <c r="A68" s="735"/>
      <c r="B68" s="307" t="str">
        <f>MR_Corrup1!C11</f>
        <v>--</v>
      </c>
      <c r="C68" s="243">
        <f>+MR_Corrup1!G11</f>
        <v>0</v>
      </c>
      <c r="D68" s="306">
        <f>MR_Corrup1!J11</f>
        <v>0</v>
      </c>
      <c r="E68" s="306" t="str">
        <f>+MR_Corrup1!K11</f>
        <v>SIN IMPACTO</v>
      </c>
      <c r="F68" s="306" t="e">
        <f>IF(HLOOKUP(E68,$D$76:$H$77,2,FALSE)=$D$77,IF(VLOOKUP(D68,$B$78:$C$82,2,FALSE)=$C$78,"ALTO",IF(VLOOKUP(D68,$B$78:$C$82,2,FALSE)=$C$79,"MODERADO",IF(VLOOKUP(D68,$B$78:$C$82,2,FALSE)=$C$80,"BAJO",IF(VLOOKUP(D68,$B$78:$C$82,2,FALSE)=$C$81,"BAJO",IF(VLOOKUP(D68,$B$78:$C$82,2,FALSE)=$C$82,"BAJO",0))))),IF(HLOOKUP(E68,$D$76:$H$77,2,FALSE)=$E$77,IF(VLOOKUP(D68,$B$78:$C$82,2,FALSE)=$C$78,"ALTO",IF(VLOOKUP(D68,$B$78:$C$82,2,FALSE)=$C$79,"ALTO",IF(VLOOKUP(D68,$B$78:$C$82,2,FALSE)=$C$80,"MODERADO",IF(VLOOKUP(D68,$B$78:$C$82,2,FALSE)=$C$81,"BAJO",IF(VLOOKUP(D68,$B$78:$C$82,2,FALSE)=$C$82,"BAJO",0))))),IF(HLOOKUP(E68,$D$76:$H$77,2,FALSE)=$F$77,IF(VLOOKUP(D68,$B$78:$C$82,2,FALSE)=$C$78,"EXTREMO",IF(VLOOKUP(D68,$B$78:$C$82,2,FALSE)=$C$79,"ALTO",IF(VLOOKUP(D68,$B$78:$C$82,2,FALSE)=$C$80,"ALTO",IF(VLOOKUP(D68,$B$78:$C$82,2,FALSE)=$C$81,"MODERADO",IF(VLOOKUP(D68,$B$78:$C$82,2,FALSE)=$C$82,"MODERADO",0))))),IF(HLOOKUP(E68,$D$76:$H$77,2,FALSE)=$G$77,IF(VLOOKUP(D68,$B$78:$C$82,2,FALSE)=$C$78,"EXTREMO",IF(VLOOKUP(D68,$B$78:$C$82,2,FALSE)=$C$79,"EXTREMO",IF(VLOOKUP(D68,$B$78:$C$82,2,FALSE)=$C$80,"EXTREMO",IF(VLOOKUP(D68,$B$78:$C$82,2,FALSE)=$C$81,"ALTO",IF(VLOOKUP(D68,$B$78:$C$82,2,FALSE)=$C$82,"ALTO",0))))),IF(HLOOKUP(E68,$D$76:$H$77,2,FALSE)=$H$77,IF(VLOOKUP(D68,$B$78:$C$82,2,FALSE)=$C$78,"EXTREMO",IF(VLOOKUP(D68,$B$78:$C$82,2,FALSE)=$C$79,"EXTREMO",IF(VLOOKUP(D68,$B$78:$C$82,2,FALSE)=$C$80,"EXTREMO",IF(VLOOKUP(D68,$B$78:$C$82,2,FALSE)=$C$81,"EXTREMO",IF(VLOOKUP(D68,$B$78:$C$82,2,FALSE)=$C$82,"EXTREMO",0))))),0)))))</f>
        <v>#N/A</v>
      </c>
      <c r="G68" s="306" t="e">
        <f>U34</f>
        <v>#DIV/0!</v>
      </c>
      <c r="H68" s="320">
        <f>IF(OR(D34="PREVENTIVO",D35="PREVENTIVO",D36="PREVENTIVO",D37="PREVENTIVO",D38="PREVENTIVO",D39="PREVENTIVO"),IF(OR(D34="CORRECTIVO",D35="CORRECTIVO",D36="CORRECTIVO",D37="CORRECTIVO",D38="CORRECTIVO",D39="CORRECTIVO"),IF(OR(D34="DETECTIVO",D35="DETECTIVO",D36="DETECTIVO",D37="DETECTIVO",D38="DETECTIVO",D39="DETECTIVO"),"PREVENT, DETECT Y CORRECT","PREVENTIVO Y CORRECTIVO"),IF(OR(D34="DETECTIVO",D35="DETECTIVO",D36="DETECTIVO",D37="DETECTIVO",D38="DETECTIVO",D39="DETECTIVO"),"PREVENTIVO Y DETECTIVO","PREVENTIVO")),IF(OR(D34="CORRECTIVO",D35="CORRECTIVO",D36="CORRECTIVO",D37="CORRECTIVO",D38="CORRECTIVO",D39="CORRECTIVO"),IF(OR(D34="DETECTIVO",D35="DETECTIVO",D36="DETECTIVO",D37="DETECTIVO",D38="DETECTIVO",D39="DETECTIVO"),"DETECTIVO Y CORRECTIVO","CORRECTIVO"),IF(OR(D34="DETECTIVO",D35="DETECTIVO",D36="DETECTIVO",D37="DETECTIVO",D38="DETECTIVO",D39="DETECTIVO"),"DETECTIVO",0)))</f>
        <v>0</v>
      </c>
      <c r="I68" s="304" t="e">
        <f>IF(AND(G68="MODERADO",OR(H68="PREVENTIVO Y CORRECTIVO",H68="DETECTIVO Y CORRECTIVO",H68="PREVENT, DETECT Y CORRECT",H68="PREVENTIVO",H68="DETECTIVO",H68="PREVENTIVO Y DETECTIVO")),IF(HLOOKUP(E68,$D$76:$H$77,2,FALSE)=$D$77,IF(VLOOKUP(D68,$B$78:$C$82,2,FALSE)-1=$C$78,"ALTO",IF(VLOOKUP(D68,$B$78:$C$82,2,FALSE)-1=$C$79,"MODERADO",IF(VLOOKUP(D68,$B$78:$C$82,2,FALSE)-1=$C$80,"BAJO",IF(VLOOKUP(D68,$B$78:$C$82,2,FALSE)-1=$C$81,"BAJO",IF(VLOOKUP(D68,$B$78:$C$82,2,FALSE)-1=$C$82,"BAJO","BAJO"))))),IF(HLOOKUP(E68,$D$76:$H$77,2,FALSE)=$E$77,IF(VLOOKUP(D68,$B$78:$C$82,2,FALSE)-1=$C$78,"ALTO",IF(VLOOKUP(D68,$B$78:$C$82,2,FALSE)-1=$C$79,"ALTO",IF(VLOOKUP(D68,$B$78:$C$82,2,FALSE)-1=$C$80,"MODERADO",IF(VLOOKUP(D68,$B$78:$C$82,2,FALSE)-1=$C$81,"BAJO",IF(VLOOKUP(D68,$B$78:$C$82,2,FALSE)-1=$C$82,"BAJO","BAJO"))))),IF(HLOOKUP(E68,$D$76:$H$77,2,FALSE)=$F$77,IF(VLOOKUP(D68,$B$78:$C$82,2,FALSE)-1=$C$78,"EXTREMO",IF(VLOOKUP(D68,$B$78:$C$82,2,FALSE)-1=$C$79,"ALTO",IF(VLOOKUP(D68,$B$78:$C$82,2,FALSE)-1=$C$80,"ALTO",IF(VLOOKUP(D68,$B$78:$C$82,2,FALSE)-1=$C$81,"MODERADO",IF(VLOOKUP(D68,$B$78:$C$82,2,FALSE)-1=$C$82,"MODERADO","MODERADO"))))),IF(HLOOKUP(E68,$D$76:$H$77,2,FALSE)=$G$77,IF(VLOOKUP(D68,$B$78:$C$82,2,FALSE)-1=$C$78,"EXTREMO",IF(VLOOKUP(D68,$B$78:$C$82,2,FALSE)-1=$C$79,"EXTREMO",IF(VLOOKUP(D68,$B$78:$C$82,2,FALSE)-1=$C$80,"EXTREMO",IF(VLOOKUP(D68,$B$78:$C$82,2,FALSE)-1=$C$81,"ALTO",IF(VLOOKUP(D68,$B$78:$C$82,2,FALSE)-1=$C$82,"ALTO","ALTO"))))),IF(HLOOKUP(E68,$D$76:$H$77,2,FALSE)=$H$77,IF(VLOOKUP(D68,$B$78:$C$82,2,FALSE)-1=$C$78,"EXTREMO",IF(VLOOKUP(D68,$B$78:$C$82,2,FALSE)-1=$C$79,"EXTREMO",IF(VLOOKUP(D68,$B$78:$C$82,2,FALSE)-1=$C$80,"EXTREMO",IF(VLOOKUP(D68,$B$78:$C$82,2,FALSE)-1=$C$81,"EXTREMO",IF(VLOOKUP(D68,$B$78:$C$82,2,FALSE)-1=$C$82,"ALTO","EXTREMO"))))),F68))))),IF(AND(G68="MODERADO",H68="CORRECTIVO"),F68,IF(AND(G68="FUERTE",OR(H68="PREVENTIVO Y CORRECTIVO",H68="DETECTIVO Y CORRECTIVO",H68="PREVENT, DETECT Y CORRECT", H68="PREVENTIVO",H68="DETECTIVO",H68="PREVENTIVO Y DETECTIVO")),IF(HLOOKUP(E68,$D$76:$H$77,2,FALSE)=$D$77,IF(VLOOKUP(D68,$B$78:$C$82,2,FALSE)-2=$C$78,"ALTO",IF(VLOOKUP(D68,$B$78:$C$82,2,FALSE)-2=$C$79,"MODERADO",IF(VLOOKUP(D68,$B$78:$C$82,2,FALSE)-2=$C$80,"BAJO",IF(VLOOKUP(D68,$B$78:$C$82,2,FALSE)-2=$C$81,"BAJO",IF(VLOOKUP(D68,$B$78:$C$82,2,FALSE)-2=$C$82,"BAJO","BAJO"))))),IF(HLOOKUP(E68,$D$76:$H$77,2,FALSE)=$E$77,IF(VLOOKUP(D68,$B$78:$C$82,2,FALSE)-2=$C$78,"ALTO",IF(VLOOKUP(D68,$B$78:$C$82,2,FALSE)-2=$C$79,"ALTO",IF(VLOOKUP(D68,$B$78:$C$82,2,FALSE)-2=$C$80,"MODERADO",IF(VLOOKUP(D68,$B$78:$C$82,2,FALSE)-2=$C$81,"BAJO",IF(VLOOKUP(D68,$B$78:$C$82,2,FALSE)-2=$C$82,"BAJO","BAJO"))))),IF(HLOOKUP(E68,$D$76:$H$77,2,FALSE)=$F$77,IF(VLOOKUP(D68,$B$78:$C$82,2,FALSE)-2=$C$78,"EXTREMO",IF(VLOOKUP(D68,$B$78:$C$82,2,FALSE)-2=$C$79,"ALTO",IF(VLOOKUP(D68,$B$78:$C$82,2,FALSE)-2=$C$80,"ALTO",IF(VLOOKUP(D68,$B$78:$C$82,2,FALSE)-2=$C$81,"MODERADO",IF(VLOOKUP(D68,$B$78:$C$82,2,FALSE)-2=$C$82,"MODERADO","MODERADO"))))),IF(HLOOKUP(E68,$D$76:$H$77,2,FALSE)=$G$77,IF(VLOOKUP(D68,$B$78:$C$82,2,FALSE)-2=$C$78,"EXTREMO",IF(VLOOKUP(D68,$B$78:$C$82,2,FALSE)-2=$C$79,"EXTREMO",IF(VLOOKUP(D68,$B$78:$C$82,2,FALSE)-2=$C$80,"EXTREMO",IF(VLOOKUP(D68,$B$78:$C$82,2,FALSE)-2=$C$81,"ALTO",IF(VLOOKUP(D68,$B$78:$C$82,2,FALSE)-2=$C$82,"ALTO","ALTO"))))),IF(HLOOKUP(E68,$D$76:$H$77,2,FALSE)=$H$77,IF(VLOOKUP(D68,$B$78:$C$82,2,FALSE)-2=$C$78,"EXTREMO",IF(VLOOKUP(D68,$B$78:$C$82,2,FALSE)-2=$C$79,"EXTREMO",IF(VLOOKUP(D68,$B$78:$C$82,2,FALSE)-2=$C$80,"EXTREMO",IF(VLOOKUP(D68,$B$78:$C$82,2,FALSE)-2=$C$81,"EXTREMO",IF(VLOOKUP(D68,$B$78:$C$82,2,FALSE)-2=$C$82,"EXTREMO","EXTREMO"))))),"BAJO"))))),IF(AND(G68="FUERTE",H68="CORRECTIVO"),F68,F68))))</f>
        <v>#DIV/0!</v>
      </c>
      <c r="J68" s="321" t="e">
        <f>IF(AND(G68="MODERADO",OR(H68="PREVENTIVO Y CORRECTIVO",H68="DETECTIVO Y CORRECTIVO",H68="PREVENT, DETECT Y CORRECT",H68="PREVENTIVO",H68="DETECTIVO",H68="PREVENTIVO Y DETECTIVO")),IF(VLOOKUP(D68,$B$78:$C$82,2,FALSE)-1=$C$78,"CASI SEGURO",IF(VLOOKUP(D68,$B$78:$C$82,2,FALSE)-1=$C$79,"PROBABLE",IF(VLOOKUP(D68,$B$78:$C$82,2,FALSE)-1=$C$80,"POSIBLE",IF(VLOOKUP(D68,$B$78:$C$82,2,FALSE)-1=$C$81,"IMPROBABLE",IF(VLOOKUP(D68,$B$78:$C$82,2,FALSE)-1=$C$82,"RARO","RARO"))))),IF(AND(G68="FUERTE",OR(H68="PREVENTIVO Y CORRECTIVO",H68="DETECTIVO Y CORRECTIVO",H68="PREVENT, DETECT Y CORRECT",H68="PREVENTIVO",H68="DETECTIVO",H68="PREVENTIVO Y DETECTIVO")),IF(VLOOKUP(D68,$B$78:$C$82,2,FALSE)-2=$C$80,"POSIBLE",IF(VLOOKUP(D68,$B$78:$C$82,2,FALSE)-2=$C$81,"IMPROBABLE",IF(VLOOKUP(D68,$B$78:$C$82,2,FALSE)-2=$C$82,"RARO",IF(VLOOKUP(D68,$B$78:$C$82,2,FALSE)-2=$C$81,"RARO",IF(VLOOKUP(D68,$B$78:$C$82,2,FALSE)-2=$C$82,"RARO","RARO"))))),IF(AND(G68="MODERADO",H68="CORRECTIVO"),D68,IF(AND(G68="FUERTE",OR(H68="PREVENTIVO Y CORRECTIVO",H68="DETECTIVO Y CORRECTIVO",H68="PREVENT, DETECT Y CORRECT",H68="PREVENTIVO",H68="DETECTIVO",H68="PREVENTIVO Y DETECTIVO")),IF(HLOOKUP(D68,$D$76:$H$77,2,FALSE)=$D$77,IF(VLOOKUP(D68,$B$78:$C$82,2,FALSE)-2=$C$78,"ALTO",IF(VLOOKUP(D68,$B$78:$C$82,2,FALSE)-2=$C$79,"MODERADO",IF(VLOOKUP(D68,$B$78:$C$82,2,FALSE)-2=$C$80,"BAJO",IF(VLOOKUP(D68,$B$78:$C$82,2,FALSE)-2=$C$81,"BAJO",IF(VLOOKUP(D68,$B$78:$C$82,2,FALSE)-2=$C$82,"BAJO","BAJO"))))),E68),D68))))</f>
        <v>#DIV/0!</v>
      </c>
      <c r="K68" s="321" t="e">
        <f>IF(AND(G68="MODERADO",OR(H68="PREVENTIVO Y CORRECTIVO",H68="DETECTIVO Y CORRECTIVO",H68="PREVENT, DETECT Y CORRECT",H68="PREVENTIVO",H68="DETECTIVO",H68="PREVENTIVO Y DETECTIVO")),IF(HLOOKUP(E68,$D$76:$H$77,2,FALSE)=$D$77,"INSIGNIFICANTE",IF(HLOOKUP(E68,$D$76:$H$77,2,FALSE)=$E$77,"MENOR",IF(HLOOKUP(E68,$D$76:$H$77,2,FALSE)=$F$77,"MODERADO",IF(HLOOKUP(E68,$D$76:$H$77,2,FALSE)=$G$77,"MAYOR",IF(HLOOKUP(E68,$D$76:$H$77,2,FALSE)=$H$77,"CATASTROFICO",E68))))),IF(AND(G68="MODERADO",H68="CORRECTIVO"),E68,IF(AND(G68="FUERTE",OR(H68="PREVENTIVO Y CORRECTIVO",H68="DETECTIVO Y CORRECTIVO",H68="PREVENT, DETECT Y CORRECT", H68="PREVENTIVO",H68="DETECTIVO",H68="PREVENTIVO Y DETECTIVO")),IF(HLOOKUP(E68,$D$76:$H$77,2,FALSE)=$D$77,"INSIGNIFICANTE",IF(HLOOKUP(E68,$D$76:$H$77,2,FALSE)=$E$77,"MENOR",IF(HLOOKUP(E68,$D$76:$H$77,2,FALSE)=$F$77,"MODERADO",IF(HLOOKUP(E68,$D$76:$H$77,2,FALSE)=$G$77,"MAYOR",IF(HLOOKUP(E68,$D$76:$H$77,2,FALSE)=$H$77,"CATASTROFICO"))))),IF(AND(G68="FUERTE",H68="CORRECTIVO"),E68,E68))))</f>
        <v>#DIV/0!</v>
      </c>
      <c r="L68" s="322"/>
    </row>
    <row r="69" spans="1:96" x14ac:dyDescent="0.3">
      <c r="A69" s="735"/>
      <c r="B69" s="307" t="str">
        <f>MR_Corrup1!C12</f>
        <v>--</v>
      </c>
      <c r="C69" s="243">
        <f>+MR_Corrup1!G12</f>
        <v>0</v>
      </c>
      <c r="D69" s="306">
        <f>MR_Corrup1!J12</f>
        <v>0</v>
      </c>
      <c r="E69" s="306" t="str">
        <f>+MR_Corrup1!K12</f>
        <v>SIN IMPACTO</v>
      </c>
      <c r="F69" s="306" t="e">
        <f>IF(HLOOKUP(E69,$D$76:$H$77,2,FALSE)=$D$77,IF(VLOOKUP(D69,$B$78:$C$82,2,FALSE)=$C$78,"ALTO",IF(VLOOKUP(D69,$B$78:$C$82,2,FALSE)=$C$79,"MODERADO",IF(VLOOKUP(D69,$B$78:$C$82,2,FALSE)=$C$80,"BAJO",IF(VLOOKUP(D69,$B$78:$C$82,2,FALSE)=$C$81,"BAJO",IF(VLOOKUP(D69,$B$78:$C$82,2,FALSE)=$C$82,"BAJO",0))))),IF(HLOOKUP(E69,$D$76:$H$77,2,FALSE)=$E$77,IF(VLOOKUP(D69,$B$78:$C$82,2,FALSE)=$C$78,"ALTO",IF(VLOOKUP(D69,$B$78:$C$82,2,FALSE)=$C$79,"ALTO",IF(VLOOKUP(D69,$B$78:$C$82,2,FALSE)=$C$80,"MODERADO",IF(VLOOKUP(D69,$B$78:$C$82,2,FALSE)=$C$81,"BAJO",IF(VLOOKUP(D69,$B$78:$C$82,2,FALSE)=$C$82,"BAJO",0))))),IF(HLOOKUP(E69,$D$76:$H$77,2,FALSE)=$F$77,IF(VLOOKUP(D69,$B$78:$C$82,2,FALSE)=$C$78,"EXTREMO",IF(VLOOKUP(D69,$B$78:$C$82,2,FALSE)=$C$79,"ALTO",IF(VLOOKUP(D69,$B$78:$C$82,2,FALSE)=$C$80,"ALTO",IF(VLOOKUP(D69,$B$78:$C$82,2,FALSE)=$C$81,"MODERADO",IF(VLOOKUP(D69,$B$78:$C$82,2,FALSE)=$C$82,"MODERADO",0))))),IF(HLOOKUP(E69,$D$76:$H$77,2,FALSE)=$G$77,IF(VLOOKUP(D69,$B$78:$C$82,2,FALSE)=$C$78,"EXTREMO",IF(VLOOKUP(D69,$B$78:$C$82,2,FALSE)=$C$79,"EXTREMO",IF(VLOOKUP(D69,$B$78:$C$82,2,FALSE)=$C$80,"EXTREMO",IF(VLOOKUP(D69,$B$78:$C$82,2,FALSE)=$C$81,"ALTO",IF(VLOOKUP(D69,$B$78:$C$82,2,FALSE)=$C$82,"ALTO",0))))),IF(HLOOKUP(E69,$D$76:$H$77,2,FALSE)=$H$77,IF(VLOOKUP(D69,$B$78:$C$82,2,FALSE)=$C$78,"EXTREMO",IF(VLOOKUP(D69,$B$78:$C$82,2,FALSE)=$C$79,"EXTREMO",IF(VLOOKUP(D69,$B$78:$C$82,2,FALSE)=$C$80,"EXTREMO",IF(VLOOKUP(D69,$B$78:$C$82,2,FALSE)=$C$81,"EXTREMO",IF(VLOOKUP(D69,$B$78:$C$82,2,FALSE)=$C$82,"EXTREMO",0))))),0)))))</f>
        <v>#N/A</v>
      </c>
      <c r="G69" s="306" t="e">
        <f>U45</f>
        <v>#DIV/0!</v>
      </c>
      <c r="H69" s="320">
        <f>IF(OR(D45="PREVENTIVO",D46="PREVENTIVO",D47="PREVENTIVO",D48="PREVENTIVO",D49="PREVENTIVO",D50="PREVENTIVO"),IF(OR(D45="CORRECTIVO",D46="CORRECTIVO",D47="CORRECTIVO",D48="CORRECTIVO",D49="CORRECTIVO",D50="CORRECTIVO"),IF(OR(D45="DETECTIVO",D46="DETECTIVO",D47="DETECTIVO",D48="DETECTIVO",D49="DETECTIVO",D50="DETECTIVO"),"PREVENT, DETECT Y CORRECT","PREVENTIVO Y CORRECTIVO"),IF(OR(D45="DETECTIVO",D46="DETECTIVO",D47="DETECTIVO",D48="DETECTIVO",D49="DETECTIVO",D50="DETECTIVO"),"PREVENTIVO Y DETECTIVO","PREVENTIVO")),IF(OR(D45="CORRECTIVO",D46="CORRECTIVO",D47="CORRECTIVO",D48="CORRECTIVO",D49="CORRECTIVO",D50="CORRECTIVO"),IF(OR(D45="DETECTIVO",D46="DETECTIVO",D47="DETECTIVO",D48="DETECTIVO",D49="DETECTIVO",D50="DETECTIVO"),"DETECTIVO Y CORRECTIVO","CORRECTIVO"),IF(OR(D45="DETECTIVO",D46="DETECTIVO",D47="DETECTIVO",D48="DETECTIVO",D49="DETECTIVO",D50="DETECTIVO"),"DETECTIVO",0)))</f>
        <v>0</v>
      </c>
      <c r="I69" s="304" t="e">
        <f>IF(AND(G69="MODERADO",OR(H69="PREVENTIVO Y CORRECTIVO",H69="DETECTIVO Y CORRECTIVO",H69="PREVENT, DETECT Y CORRECT",H69="PREVENTIVO",H69="DETECTIVO",H69="PREVENTIVO Y DETECTIVO")),IF(HLOOKUP(E69,$D$76:$H$77,2,FALSE)=$D$77,IF(VLOOKUP(D69,$B$78:$C$82,2,FALSE)-1=$C$78,"ALTO",IF(VLOOKUP(D69,$B$78:$C$82,2,FALSE)-1=$C$79,"MODERADO",IF(VLOOKUP(D69,$B$78:$C$82,2,FALSE)-1=$C$80,"BAJO",IF(VLOOKUP(D69,$B$78:$C$82,2,FALSE)-1=$C$81,"BAJO",IF(VLOOKUP(D69,$B$78:$C$82,2,FALSE)-1=$C$82,"BAJO","BAJO"))))),IF(HLOOKUP(E69,$D$76:$H$77,2,FALSE)=$E$77,IF(VLOOKUP(D69,$B$78:$C$82,2,FALSE)-1=$C$78,"ALTO",IF(VLOOKUP(D69,$B$78:$C$82,2,FALSE)-1=$C$79,"ALTO",IF(VLOOKUP(D69,$B$78:$C$82,2,FALSE)-1=$C$80,"MODERADO",IF(VLOOKUP(D69,$B$78:$C$82,2,FALSE)-1=$C$81,"BAJO",IF(VLOOKUP(D69,$B$78:$C$82,2,FALSE)-1=$C$82,"BAJO","BAJO"))))),IF(HLOOKUP(E69,$D$76:$H$77,2,FALSE)=$F$77,IF(VLOOKUP(D69,$B$78:$C$82,2,FALSE)-1=$C$78,"EXTREMO",IF(VLOOKUP(D69,$B$78:$C$82,2,FALSE)-1=$C$79,"ALTO",IF(VLOOKUP(D69,$B$78:$C$82,2,FALSE)-1=$C$80,"ALTO",IF(VLOOKUP(D69,$B$78:$C$82,2,FALSE)-1=$C$81,"MODERADO",IF(VLOOKUP(D69,$B$78:$C$82,2,FALSE)-1=$C$82,"MODERADO","MODERADO"))))),IF(HLOOKUP(E69,$D$76:$H$77,2,FALSE)=$G$77,IF(VLOOKUP(D69,$B$78:$C$82,2,FALSE)-1=$C$78,"EXTREMO",IF(VLOOKUP(D69,$B$78:$C$82,2,FALSE)-1=$C$79,"EXTREMO",IF(VLOOKUP(D69,$B$78:$C$82,2,FALSE)-1=$C$80,"EXTREMO",IF(VLOOKUP(D69,$B$78:$C$82,2,FALSE)-1=$C$81,"ALTO",IF(VLOOKUP(D69,$B$78:$C$82,2,FALSE)-1=$C$82,"ALTO","ALTO"))))),IF(HLOOKUP(E69,$D$76:$H$77,2,FALSE)=$H$77,IF(VLOOKUP(D69,$B$78:$C$82,2,FALSE)-1=$C$78,"EXTREMO",IF(VLOOKUP(D69,$B$78:$C$82,2,FALSE)-1=$C$79,"EXTREMO",IF(VLOOKUP(D69,$B$78:$C$82,2,FALSE)-1=$C$80,"EXTREMO",IF(VLOOKUP(D69,$B$78:$C$82,2,FALSE)-1=$C$81,"EXTREMO",IF(VLOOKUP(D69,$B$78:$C$82,2,FALSE)-1=$C$82,"ALTO","EXTREMO"))))),F69))))),IF(AND(G69="MODERADO",H69="CORRECTIVO"),F69,IF(AND(G69="FUERTE",OR(H69="PREVENTIVO Y CORRECTIVO",H69="DETECTIVO Y CORRECTIVO",H69="PREVENT, DETECT Y CORRECT", H69="PREVENTIVO",H69="DETECTIVO",H69="PREVENTIVO Y DETECTIVO")),IF(HLOOKUP(E69,$D$76:$H$77,2,FALSE)=$D$77,IF(VLOOKUP(D69,$B$78:$C$82,2,FALSE)-2=$C$78,"ALTO",IF(VLOOKUP(D69,$B$78:$C$82,2,FALSE)-2=$C$79,"MODERADO",IF(VLOOKUP(D69,$B$78:$C$82,2,FALSE)-2=$C$80,"BAJO",IF(VLOOKUP(D69,$B$78:$C$82,2,FALSE)-2=$C$81,"BAJO",IF(VLOOKUP(D69,$B$78:$C$82,2,FALSE)-2=$C$82,"BAJO","BAJO"))))),IF(HLOOKUP(E69,$D$76:$H$77,2,FALSE)=$E$77,IF(VLOOKUP(D69,$B$78:$C$82,2,FALSE)-2=$C$78,"ALTO",IF(VLOOKUP(D69,$B$78:$C$82,2,FALSE)-2=$C$79,"ALTO",IF(VLOOKUP(D69,$B$78:$C$82,2,FALSE)-2=$C$80,"MODERADO",IF(VLOOKUP(D69,$B$78:$C$82,2,FALSE)-2=$C$81,"BAJO",IF(VLOOKUP(D69,$B$78:$C$82,2,FALSE)-2=$C$82,"BAJO","BAJO"))))),IF(HLOOKUP(E69,$D$76:$H$77,2,FALSE)=$F$77,IF(VLOOKUP(D69,$B$78:$C$82,2,FALSE)-2=$C$78,"EXTREMO",IF(VLOOKUP(D69,$B$78:$C$82,2,FALSE)-2=$C$79,"ALTO",IF(VLOOKUP(D69,$B$78:$C$82,2,FALSE)-2=$C$80,"ALTO",IF(VLOOKUP(D69,$B$78:$C$82,2,FALSE)-2=$C$81,"MODERADO",IF(VLOOKUP(D69,$B$78:$C$82,2,FALSE)-2=$C$82,"MODERADO","MODERADO"))))),IF(HLOOKUP(E69,$D$76:$H$77,2,FALSE)=$G$77,IF(VLOOKUP(D69,$B$78:$C$82,2,FALSE)-2=$C$78,"EXTREMO",IF(VLOOKUP(D69,$B$78:$C$82,2,FALSE)-2=$C$79,"EXTREMO",IF(VLOOKUP(D69,$B$78:$C$82,2,FALSE)-2=$C$80,"EXTREMO",IF(VLOOKUP(D69,$B$78:$C$82,2,FALSE)-2=$C$81,"ALTO",IF(VLOOKUP(D69,$B$78:$C$82,2,FALSE)-2=$C$82,"ALTO","ALTO"))))),IF(HLOOKUP(E69,$D$76:$H$77,2,FALSE)=$H$77,IF(VLOOKUP(D69,$B$78:$C$82,2,FALSE)-2=$C$78,"EXTREMO",IF(VLOOKUP(D69,$B$78:$C$82,2,FALSE)-2=$C$79,"EXTREMO",IF(VLOOKUP(D69,$B$78:$C$82,2,FALSE)-2=$C$80,"EXTREMO",IF(VLOOKUP(D69,$B$78:$C$82,2,FALSE)-2=$C$81,"EXTREMO",IF(VLOOKUP(D69,$B$78:$C$82,2,FALSE)-2=$C$82,"EXTREMO","EXTREMO"))))),"BAJO"))))),IF(AND(G69="FUERTE",H69="CORRECTIVO"),F69,F69))))</f>
        <v>#DIV/0!</v>
      </c>
      <c r="J69" s="321" t="e">
        <f>IF(AND(G69="MODERADO",OR(H69="PREVENTIVO Y CORRECTIVO",H69="DETECTIVO Y CORRECTIVO",H69="PREVENT, DETECT Y CORRECT",H69="PREVENTIVO",H69="DETECTIVO",H69="PREVENTIVO Y DETECTIVO")),IF(VLOOKUP(D69,$B$78:$C$82,2,FALSE)-1=$C$78,"CASI SEGURO",IF(VLOOKUP(D69,$B$78:$C$82,2,FALSE)-1=$C$79,"PROBABLE",IF(VLOOKUP(D69,$B$78:$C$82,2,FALSE)-1=$C$80,"POSIBLE",IF(VLOOKUP(D69,$B$78:$C$82,2,FALSE)-1=$C$81,"IMPROBABLE",IF(VLOOKUP(D69,$B$78:$C$82,2,FALSE)-1=$C$82,"RARO","RARO"))))),IF(AND(G69="FUERTE",OR(H69="PREVENTIVO Y CORRECTIVO",H69="DETECTIVO Y CORRECTIVO",H69="PREVENT, DETECT Y CORRECT",H69="PREVENTIVO",H69="DETECTIVO",H69="PREVENTIVO Y DETECTIVO")),IF(VLOOKUP(D69,$B$78:$C$82,2,FALSE)-2=$C$80,"POSIBLE",IF(VLOOKUP(D69,$B$78:$C$82,2,FALSE)-2=$C$81,"IMPROBABLE",IF(VLOOKUP(D69,$B$78:$C$82,2,FALSE)-2=$C$82,"RARO",IF(VLOOKUP(D69,$B$78:$C$82,2,FALSE)-2=$C$81,"RARO",IF(VLOOKUP(D69,$B$78:$C$82,2,FALSE)-2=$C$82,"RARO","RARO"))))),IF(AND(G69="MODERADO",H69="CORRECTIVO"),D69,IF(AND(G69="FUERTE",OR(H69="PREVENTIVO Y CORRECTIVO",H69="DETECTIVO Y CORRECTIVO",H69="PREVENT, DETECT Y CORRECT",H69="PREVENTIVO",H69="DETECTIVO",H69="PREVENTIVO Y DETECTIVO")),IF(HLOOKUP(D69,$D$76:$H$77,2,FALSE)=$D$77,IF(VLOOKUP(D69,$B$78:$C$82,2,FALSE)-2=$C$78,"ALTO",IF(VLOOKUP(D69,$B$78:$C$82,2,FALSE)-2=$C$79,"MODERADO",IF(VLOOKUP(D69,$B$78:$C$82,2,FALSE)-2=$C$80,"BAJO",IF(VLOOKUP(D69,$B$78:$C$82,2,FALSE)-2=$C$81,"BAJO",IF(VLOOKUP(D69,$B$78:$C$82,2,FALSE)-2=$C$82,"BAJO","BAJO"))))),E69),D69))))</f>
        <v>#DIV/0!</v>
      </c>
      <c r="K69" s="321" t="e">
        <f>IF(AND(G69="MODERADO",OR(H69="PREVENTIVO Y CORRECTIVO",H69="DETECTIVO Y CORRECTIVO",H69="PREVENT, DETECT Y CORRECT",H69="PREVENTIVO",H69="DETECTIVO",H69="PREVENTIVO Y DETECTIVO")),IF(HLOOKUP(E69,$D$76:$H$77,2,FALSE)=$D$77,"INSIGNIFICANTE",IF(HLOOKUP(E69,$D$76:$H$77,2,FALSE)=$E$77,"MENOR",IF(HLOOKUP(E69,$D$76:$H$77,2,FALSE)=$F$77,"MODERADO",IF(HLOOKUP(E69,$D$76:$H$77,2,FALSE)=$G$77,"MAYOR",IF(HLOOKUP(E69,$D$76:$H$77,2,FALSE)=$H$77,"CATASTROFICO",E69))))),IF(AND(G69="MODERADO",H69="CORRECTIVO"),E69,IF(AND(G69="FUERTE",OR(H69="PREVENTIVO Y CORRECTIVO",H69="DETECTIVO Y CORRECTIVO",H69="PREVENT, DETECT Y CORRECT", H69="PREVENTIVO",H69="DETECTIVO",H69="PREVENTIVO Y DETECTIVO")),IF(HLOOKUP(E69,$D$76:$H$77,2,FALSE)=$D$77,"INSIGNIFICANTE",IF(HLOOKUP(E69,$D$76:$H$77,2,FALSE)=$E$77,"MENOR",IF(HLOOKUP(E69,$D$76:$H$77,2,FALSE)=$F$77,"MODERADO",IF(HLOOKUP(E69,$D$76:$H$77,2,FALSE)=$G$77,"MAYOR",IF(HLOOKUP(E69,$D$76:$H$77,2,FALSE)=$H$77,"CATASTROFICO"))))),IF(AND(G69="FUERTE",H69="CORRECTIVO"),E69,E69))))</f>
        <v>#DIV/0!</v>
      </c>
      <c r="L69" s="322"/>
    </row>
    <row r="70" spans="1:96" x14ac:dyDescent="0.3">
      <c r="A70" s="736"/>
      <c r="B70" s="307" t="str">
        <f>MR_Corrup1!C13</f>
        <v>--</v>
      </c>
      <c r="C70" s="243">
        <f>+MR_Corrup1!G13</f>
        <v>0</v>
      </c>
      <c r="D70" s="306">
        <f>MR_Corrup1!J13</f>
        <v>0</v>
      </c>
      <c r="E70" s="306" t="str">
        <f>+MR_Corrup1!K13</f>
        <v>SIN IMPACTO</v>
      </c>
      <c r="F70" s="306" t="e">
        <f>IF(HLOOKUP(E70,$D$76:$H$77,2,FALSE)=$D$77,IF(VLOOKUP(D70,$B$78:$C$82,2,FALSE)=$C$78,"ALTO",IF(VLOOKUP(D70,$B$78:$C$82,2,FALSE)=$C$79,"MODERADO",IF(VLOOKUP(D70,$B$78:$C$82,2,FALSE)=$C$80,"BAJO",IF(VLOOKUP(D70,$B$78:$C$82,2,FALSE)=$C$81,"BAJO",IF(VLOOKUP(D70,$B$78:$C$82,2,FALSE)=$C$82,"BAJO",0))))),IF(HLOOKUP(E70,$D$76:$H$77,2,FALSE)=$E$77,IF(VLOOKUP(D70,$B$78:$C$82,2,FALSE)=$C$78,"ALTO",IF(VLOOKUP(D70,$B$78:$C$82,2,FALSE)=$C$79,"ALTO",IF(VLOOKUP(D70,$B$78:$C$82,2,FALSE)=$C$80,"MODERADO",IF(VLOOKUP(D70,$B$78:$C$82,2,FALSE)=$C$81,"BAJO",IF(VLOOKUP(D70,$B$78:$C$82,2,FALSE)=$C$82,"BAJO",0))))),IF(HLOOKUP(E70,$D$76:$H$77,2,FALSE)=$F$77,IF(VLOOKUP(D70,$B$78:$C$82,2,FALSE)=$C$78,"EXTREMO",IF(VLOOKUP(D70,$B$78:$C$82,2,FALSE)=$C$79,"ALTO",IF(VLOOKUP(D70,$B$78:$C$82,2,FALSE)=$C$80,"ALTO",IF(VLOOKUP(D70,$B$78:$C$82,2,FALSE)=$C$81,"MODERADO",IF(VLOOKUP(D70,$B$78:$C$82,2,FALSE)=$C$82,"MODERADO",0))))),IF(HLOOKUP(E70,$D$76:$H$77,2,FALSE)=$G$77,IF(VLOOKUP(D70,$B$78:$C$82,2,FALSE)=$C$78,"EXTREMO",IF(VLOOKUP(D70,$B$78:$C$82,2,FALSE)=$C$79,"EXTREMO",IF(VLOOKUP(D70,$B$78:$C$82,2,FALSE)=$C$80,"EXTREMO",IF(VLOOKUP(D70,$B$78:$C$82,2,FALSE)=$C$81,"ALTO",IF(VLOOKUP(D70,$B$78:$C$82,2,FALSE)=$C$82,"ALTO",0))))),IF(HLOOKUP(E70,$D$76:$H$77,2,FALSE)=$H$77,IF(VLOOKUP(D70,$B$78:$C$82,2,FALSE)=$C$78,"EXTREMO",IF(VLOOKUP(D70,$B$78:$C$82,2,FALSE)=$C$79,"EXTREMO",IF(VLOOKUP(D70,$B$78:$C$82,2,FALSE)=$C$80,"EXTREMO",IF(VLOOKUP(D70,$B$78:$C$82,2,FALSE)=$C$81,"EXTREMO",IF(VLOOKUP(D70,$B$78:$C$82,2,FALSE)=$C$82,"EXTREMO",0))))),0)))))</f>
        <v>#N/A</v>
      </c>
      <c r="G70" s="306" t="e">
        <f>U56</f>
        <v>#DIV/0!</v>
      </c>
      <c r="H70" s="320">
        <f>IF(OR(D56="PREVENTIVO",D57="PREVENTIVO",D58="PREVENTIVO",D59="PREVENTIVO",D60="PREVENTIVO",D61="PREVENTIVO"),IF(OR(D56="CORRECTIVO",D57="CORRECTIVO",D58="CORRECTIVO",D59="CORRECTIVO",D60="CORRECTIVO",D61="CORRECTIVO"),IF(OR(D56="DETECTIVO",D57="DETECTIVO",D58="DETECTIVO",D59="DETECTIVO",D60="DETECTIVO",D61="DETECTIVO"),"PREVENT, DETECT Y CORRECT","PREVENTIVO Y CORRECTIVO"),IF(OR(D56="DETECTIVO",D57="DETECTIVO",D58="DETECTIVO",D59="DETECTIVO",D60="DETECTIVO",D61="DETECTIVO"),"PREVENTIVO Y DETECTIVO","PREVENTIVO")),IF(OR(D56="CORRECTIVO",D57="CORRECTIVO",D58="CORRECTIVO",D59="CORRECTIVO",D60="CORRECTIVO",D61="CORRECTIVO"),IF(OR(D56="DETECTIVO",D57="DETECTIVO",D58="DETECTIVO",D59="DETECTIVO",D60="DETECTIVO",D61="DETECTIVO"),"DETECTIVO Y CORRECTIVO","CORRECTIVO"),IF(OR(D56="DETECTIVO",D57="DETECTIVO",D58="DETECTIVO",D59="DETECTIVO",D60="DETECTIVO",D61="DETECTIVO"),"DETECTIVO",0)))</f>
        <v>0</v>
      </c>
      <c r="I70" s="304" t="e">
        <f>IF(AND(G70="MODERADO",OR(H70="PREVENTIVO Y CORRECTIVO",H70="DETECTIVO Y CORRECTIVO",H70="PREVENT, DETECT Y CORRECT",H70="PREVENTIVO",H70="DETECTIVO",H70="PREVENTIVO Y DETECTIVO")),IF(HLOOKUP(E70,$D$76:$H$77,2,FALSE)=$D$77,IF(VLOOKUP(D70,$B$78:$C$82,2,FALSE)-1=$C$78,"ALTO",IF(VLOOKUP(D70,$B$78:$C$82,2,FALSE)-1=$C$79,"MODERADO",IF(VLOOKUP(D70,$B$78:$C$82,2,FALSE)-1=$C$80,"BAJO",IF(VLOOKUP(D70,$B$78:$C$82,2,FALSE)-1=$C$81,"BAJO",IF(VLOOKUP(D70,$B$78:$C$82,2,FALSE)-1=$C$82,"BAJO","BAJO"))))),IF(HLOOKUP(E70,$D$76:$H$77,2,FALSE)=$E$77,IF(VLOOKUP(D70,$B$78:$C$82,2,FALSE)-1=$C$78,"ALTO",IF(VLOOKUP(D70,$B$78:$C$82,2,FALSE)-1=$C$79,"ALTO",IF(VLOOKUP(D70,$B$78:$C$82,2,FALSE)-1=$C$80,"MODERADO",IF(VLOOKUP(D70,$B$78:$C$82,2,FALSE)-1=$C$81,"BAJO",IF(VLOOKUP(D70,$B$78:$C$82,2,FALSE)-1=$C$82,"BAJO","BAJO"))))),IF(HLOOKUP(E70,$D$76:$H$77,2,FALSE)=$F$77,IF(VLOOKUP(D70,$B$78:$C$82,2,FALSE)-1=$C$78,"EXTREMO",IF(VLOOKUP(D70,$B$78:$C$82,2,FALSE)-1=$C$79,"ALTO",IF(VLOOKUP(D70,$B$78:$C$82,2,FALSE)-1=$C$80,"ALTO",IF(VLOOKUP(D70,$B$78:$C$82,2,FALSE)-1=$C$81,"MODERADO",IF(VLOOKUP(D70,$B$78:$C$82,2,FALSE)-1=$C$82,"MODERADO","MODERADO"))))),IF(HLOOKUP(E70,$D$76:$H$77,2,FALSE)=$G$77,IF(VLOOKUP(D70,$B$78:$C$82,2,FALSE)-1=$C$78,"EXTREMO",IF(VLOOKUP(D70,$B$78:$C$82,2,FALSE)-1=$C$79,"EXTREMO",IF(VLOOKUP(D70,$B$78:$C$82,2,FALSE)-1=$C$80,"EXTREMO",IF(VLOOKUP(D70,$B$78:$C$82,2,FALSE)-1=$C$81,"ALTO",IF(VLOOKUP(D70,$B$78:$C$82,2,FALSE)-1=$C$82,"ALTO","ALTO"))))),IF(HLOOKUP(E70,$D$76:$H$77,2,FALSE)=$H$77,IF(VLOOKUP(D70,$B$78:$C$82,2,FALSE)-1=$C$78,"EXTREMO",IF(VLOOKUP(D70,$B$78:$C$82,2,FALSE)-1=$C$79,"EXTREMO",IF(VLOOKUP(D70,$B$78:$C$82,2,FALSE)-1=$C$80,"EXTREMO",IF(VLOOKUP(D70,$B$78:$C$82,2,FALSE)-1=$C$81,"EXTREMO",IF(VLOOKUP(D70,$B$78:$C$82,2,FALSE)-1=$C$82,"ALTO","EXTREMO"))))),F70))))),IF(AND(G70="MODERADO",H70="CORRECTIVO"),F70,IF(AND(G70="FUERTE",OR(H70="PREVENTIVO Y CORRECTIVO",H70="DETECTIVO Y CORRECTIVO",H70="PREVENT, DETECT Y CORRECT", H70="PREVENTIVO",H70="DETECTIVO",H70="PREVENTIVO Y DETECTIVO")),IF(HLOOKUP(E70,$D$76:$H$77,2,FALSE)=$D$77,IF(VLOOKUP(D70,$B$78:$C$82,2,FALSE)-2=$C$78,"ALTO",IF(VLOOKUP(D70,$B$78:$C$82,2,FALSE)-2=$C$79,"MODERADO",IF(VLOOKUP(D70,$B$78:$C$82,2,FALSE)-2=$C$80,"BAJO",IF(VLOOKUP(D70,$B$78:$C$82,2,FALSE)-2=$C$81,"BAJO",IF(VLOOKUP(D70,$B$78:$C$82,2,FALSE)-2=$C$82,"BAJO","BAJO"))))),IF(HLOOKUP(E70,$D$76:$H$77,2,FALSE)=$E$77,IF(VLOOKUP(D70,$B$78:$C$82,2,FALSE)-2=$C$78,"ALTO",IF(VLOOKUP(D70,$B$78:$C$82,2,FALSE)-2=$C$79,"ALTO",IF(VLOOKUP(D70,$B$78:$C$82,2,FALSE)-2=$C$80,"MODERADO",IF(VLOOKUP(D70,$B$78:$C$82,2,FALSE)-2=$C$81,"BAJO",IF(VLOOKUP(D70,$B$78:$C$82,2,FALSE)-2=$C$82,"BAJO","BAJO"))))),IF(HLOOKUP(E70,$D$76:$H$77,2,FALSE)=$F$77,IF(VLOOKUP(D70,$B$78:$C$82,2,FALSE)-2=$C$78,"EXTREMO",IF(VLOOKUP(D70,$B$78:$C$82,2,FALSE)-2=$C$79,"ALTO",IF(VLOOKUP(D70,$B$78:$C$82,2,FALSE)-2=$C$80,"ALTO",IF(VLOOKUP(D70,$B$78:$C$82,2,FALSE)-2=$C$81,"MODERADO",IF(VLOOKUP(D70,$B$78:$C$82,2,FALSE)-2=$C$82,"MODERADO","MODERADO"))))),IF(HLOOKUP(E70,$D$76:$H$77,2,FALSE)=$G$77,IF(VLOOKUP(D70,$B$78:$C$82,2,FALSE)-2=$C$78,"EXTREMO",IF(VLOOKUP(D70,$B$78:$C$82,2,FALSE)-2=$C$79,"EXTREMO",IF(VLOOKUP(D70,$B$78:$C$82,2,FALSE)-2=$C$80,"EXTREMO",IF(VLOOKUP(D70,$B$78:$C$82,2,FALSE)-2=$C$81,"ALTO",IF(VLOOKUP(D70,$B$78:$C$82,2,FALSE)-2=$C$82,"ALTO","ALTO"))))),IF(HLOOKUP(E70,$D$76:$H$77,2,FALSE)=$H$77,IF(VLOOKUP(D70,$B$78:$C$82,2,FALSE)-2=$C$78,"EXTREMO",IF(VLOOKUP(D70,$B$78:$C$82,2,FALSE)-2=$C$79,"EXTREMO",IF(VLOOKUP(D70,$B$78:$C$82,2,FALSE)-2=$C$80,"EXTREMO",IF(VLOOKUP(D70,$B$78:$C$82,2,FALSE)-2=$C$81,"EXTREMO",IF(VLOOKUP(D70,$B$78:$C$82,2,FALSE)-2=$C$82,"EXTREMO","EXTREMO"))))),"BAJO"))))),IF(AND(G70="FUERTE",H70="CORRECTIVO"),F70,F70))))</f>
        <v>#DIV/0!</v>
      </c>
      <c r="J70" s="321" t="e">
        <f>IF(AND(G70="MODERADO",OR(H70="PREVENTIVO Y CORRECTIVO",H70="DETECTIVO Y CORRECTIVO",H70="PREVENT, DETECT Y CORRECT",H70="PREVENTIVO",H70="DETECTIVO",H70="PREVENTIVO Y DETECTIVO")),IF(VLOOKUP(D70,$B$78:$C$82,2,FALSE)-1=$C$78,"CASI SEGURO",IF(VLOOKUP(D70,$B$78:$C$82,2,FALSE)-1=$C$79,"PROBABLE",IF(VLOOKUP(D70,$B$78:$C$82,2,FALSE)-1=$C$80,"POSIBLE",IF(VLOOKUP(D70,$B$78:$C$82,2,FALSE)-1=$C$81,"IMPROBABLE",IF(VLOOKUP(D70,$B$78:$C$82,2,FALSE)-1=$C$82,"RARO","RARO"))))),IF(AND(G70="FUERTE",OR(H70="PREVENTIVO Y CORRECTIVO",H70="DETECTIVO Y CORRECTIVO",H70="PREVENT, DETECT Y CORRECT",H70="PREVENTIVO",H70="DETECTIVO",H70="PREVENTIVO Y DETECTIVO")),IF(VLOOKUP(D70,$B$78:$C$82,2,FALSE)-2=$C$80,"POSIBLE",IF(VLOOKUP(D70,$B$78:$C$82,2,FALSE)-2=$C$81,"IMPROBABLE",IF(VLOOKUP(D70,$B$78:$C$82,2,FALSE)-2=$C$82,"RARO",IF(VLOOKUP(D70,$B$78:$C$82,2,FALSE)-2=$C$81,"RARO",IF(VLOOKUP(D70,$B$78:$C$82,2,FALSE)-2=$C$82,"RARO","RARO"))))),IF(AND(G70="MODERADO",H70="CORRECTIVO"),D70,IF(AND(G70="FUERTE",OR(H70="PREVENTIVO Y CORRECTIVO",H70="DETECTIVO Y CORRECTIVO",H70="PREVENT, DETECT Y CORRECT",H70="PREVENTIVO",H70="DETECTIVO",H70="PREVENTIVO Y DETECTIVO")),IF(HLOOKUP(D70,$D$76:$H$77,2,FALSE)=$D$77,IF(VLOOKUP(D70,$B$78:$C$82,2,FALSE)-2=$C$78,"ALTO",IF(VLOOKUP(D70,$B$78:$C$82,2,FALSE)-2=$C$79,"MODERADO",IF(VLOOKUP(D70,$B$78:$C$82,2,FALSE)-2=$C$80,"BAJO",IF(VLOOKUP(D70,$B$78:$C$82,2,FALSE)-2=$C$81,"BAJO",IF(VLOOKUP(D70,$B$78:$C$82,2,FALSE)-2=$C$82,"BAJO","BAJO"))))),E70),D70))))</f>
        <v>#DIV/0!</v>
      </c>
      <c r="K70" s="321" t="e">
        <f>IF(AND(G70="MODERADO",OR(H70="PREVENTIVO Y CORRECTIVO",H70="DETECTIVO Y CORRECTIVO",H70="PREVENT, DETECT Y CORRECT",H70="PREVENTIVO",H70="DETECTIVO",H70="PREVENTIVO Y DETECTIVO")),IF(HLOOKUP(E70,$D$76:$H$77,2,FALSE)=$D$77,"INSIGNIFICANTE",IF(HLOOKUP(E70,$D$76:$H$77,2,FALSE)=$E$77,"MENOR",IF(HLOOKUP(E70,$D$76:$H$77,2,FALSE)=$F$77,"MODERADO",IF(HLOOKUP(E70,$D$76:$H$77,2,FALSE)=$G$77,"MAYOR",IF(HLOOKUP(E70,$D$76:$H$77,2,FALSE)=$H$77,"CATASTROFICO",E70))))),IF(AND(G70="MODERADO",H70="CORRECTIVO"),E70,IF(AND(G70="FUERTE",OR(H70="PREVENTIVO Y CORRECTIVO",H70="DETECTIVO Y CORRECTIVO",H70="PREVENT, DETECT Y CORRECT", H70="PREVENTIVO",H70="DETECTIVO",H70="PREVENTIVO Y DETECTIVO")),IF(HLOOKUP(E70,$D$76:$H$77,2,FALSE)=$D$77,"INSIGNIFICANTE",IF(HLOOKUP(E70,$D$76:$H$77,2,FALSE)=$E$77,"MENOR",IF(HLOOKUP(E70,$D$76:$H$77,2,FALSE)=$F$77,"MODERADO",IF(HLOOKUP(E70,$D$76:$H$77,2,FALSE)=$G$77,"MAYOR",IF(HLOOKUP(E70,$D$76:$H$77,2,FALSE)=$H$77,"CATASTROFICO"))))),IF(AND(G70="FUERTE",H70="CORRECTIVO"),E70,E70))))</f>
        <v>#DIV/0!</v>
      </c>
      <c r="L70" s="322"/>
      <c r="CD70" s="104"/>
      <c r="CE70" s="104"/>
      <c r="CF70" s="104"/>
      <c r="CG70" s="104"/>
      <c r="CH70" s="104"/>
      <c r="CI70" s="104"/>
      <c r="CJ70" s="104"/>
      <c r="CK70" s="104"/>
      <c r="CL70" s="104"/>
      <c r="CM70" s="104"/>
      <c r="CN70" s="104"/>
      <c r="CO70" s="104"/>
      <c r="CP70" s="104"/>
    </row>
    <row r="71" spans="1:96" x14ac:dyDescent="0.3">
      <c r="CD71" s="104"/>
      <c r="CE71" s="104"/>
      <c r="CF71" s="104"/>
      <c r="CG71" s="104"/>
      <c r="CH71" s="104"/>
      <c r="CI71" s="104"/>
      <c r="CJ71" s="104"/>
      <c r="CK71" s="104"/>
      <c r="CL71" s="104"/>
      <c r="CM71" s="104"/>
      <c r="CN71" s="104"/>
      <c r="CO71" s="104"/>
      <c r="CP71" s="104"/>
    </row>
    <row r="72" spans="1:96" x14ac:dyDescent="0.3">
      <c r="CD72" s="104"/>
      <c r="CE72" s="104"/>
      <c r="CF72" s="104"/>
      <c r="CG72" s="323"/>
      <c r="CH72" s="323"/>
      <c r="CI72" s="323"/>
      <c r="CJ72" s="323"/>
      <c r="CK72" s="323"/>
      <c r="CL72" s="323"/>
      <c r="CM72" s="323"/>
      <c r="CN72" s="104"/>
      <c r="CO72" s="104"/>
      <c r="CP72" s="104"/>
      <c r="CQ72" s="324"/>
      <c r="CR72" s="324"/>
    </row>
    <row r="73" spans="1:96" ht="17.25" thickBot="1" x14ac:dyDescent="0.35">
      <c r="U73" s="325"/>
      <c r="CD73" s="104"/>
      <c r="CE73" s="104"/>
      <c r="CF73" s="104"/>
      <c r="CG73" s="323"/>
      <c r="CH73" s="323"/>
      <c r="CI73" s="323"/>
      <c r="CJ73" s="323"/>
      <c r="CK73" s="323"/>
      <c r="CL73" s="323"/>
      <c r="CM73" s="323"/>
      <c r="CN73" s="323"/>
      <c r="CO73" s="323"/>
      <c r="CP73" s="104"/>
      <c r="CQ73" s="324"/>
      <c r="CR73" s="324"/>
    </row>
    <row r="74" spans="1:96" ht="15.75" customHeight="1" thickBot="1" x14ac:dyDescent="0.35">
      <c r="A74" s="737" t="s">
        <v>140</v>
      </c>
      <c r="B74" s="738"/>
      <c r="C74" s="738"/>
      <c r="D74" s="738"/>
      <c r="E74" s="738"/>
      <c r="F74" s="738"/>
      <c r="G74" s="738"/>
      <c r="H74" s="738"/>
      <c r="I74" s="738"/>
      <c r="J74" s="739"/>
      <c r="U74" s="325"/>
      <c r="CD74" s="104"/>
      <c r="CE74" s="104"/>
      <c r="CF74" s="104"/>
      <c r="CG74" s="323"/>
      <c r="CH74" s="323"/>
      <c r="CI74" s="323"/>
      <c r="CJ74" s="323"/>
      <c r="CK74" s="323"/>
      <c r="CL74" s="323"/>
      <c r="CM74" s="323"/>
      <c r="CN74" s="323"/>
      <c r="CO74" s="323"/>
      <c r="CP74" s="104"/>
      <c r="CQ74" s="324"/>
      <c r="CR74" s="324"/>
    </row>
    <row r="75" spans="1:96" ht="17.25" thickBot="1" x14ac:dyDescent="0.35">
      <c r="A75" s="745" t="s">
        <v>50</v>
      </c>
      <c r="B75" s="746"/>
      <c r="C75" s="746"/>
      <c r="D75" s="746"/>
      <c r="E75" s="746"/>
      <c r="F75" s="746"/>
      <c r="G75" s="746"/>
      <c r="H75" s="746"/>
      <c r="I75" s="746"/>
      <c r="J75" s="747"/>
      <c r="U75" s="325"/>
      <c r="CD75" s="104"/>
      <c r="CE75" s="104"/>
      <c r="CF75" s="104"/>
      <c r="CG75" s="323"/>
      <c r="CH75" s="323"/>
      <c r="CI75" s="323"/>
      <c r="CJ75" s="323"/>
      <c r="CK75" s="323"/>
      <c r="CL75" s="323"/>
      <c r="CM75" s="323"/>
      <c r="CN75" s="323"/>
      <c r="CO75" s="323"/>
      <c r="CP75" s="104"/>
      <c r="CQ75" s="324"/>
      <c r="CR75" s="324"/>
    </row>
    <row r="76" spans="1:96" x14ac:dyDescent="0.3">
      <c r="A76" s="748" t="s">
        <v>53</v>
      </c>
      <c r="B76" s="326"/>
      <c r="C76" s="327"/>
      <c r="D76" s="328" t="s">
        <v>54</v>
      </c>
      <c r="E76" s="328" t="s">
        <v>55</v>
      </c>
      <c r="F76" s="329" t="s">
        <v>56</v>
      </c>
      <c r="G76" s="330" t="s">
        <v>57</v>
      </c>
      <c r="H76" s="331" t="s">
        <v>58</v>
      </c>
      <c r="I76" s="84"/>
      <c r="J76" s="332"/>
      <c r="U76" s="325"/>
      <c r="CD76" s="104"/>
      <c r="CE76" s="104"/>
      <c r="CF76" s="104"/>
      <c r="CG76" s="323"/>
      <c r="CH76" s="323"/>
      <c r="CI76" s="323"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76" s="323"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4112,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76" s="323"/>
      <c r="CL76" s="323"/>
      <c r="CM76" s="323"/>
      <c r="CN76" s="323"/>
      <c r="CO76" s="323"/>
      <c r="CP76" s="104"/>
      <c r="CQ76" s="324"/>
      <c r="CR76" s="324"/>
    </row>
    <row r="77" spans="1:96" ht="17.25" thickBot="1" x14ac:dyDescent="0.35">
      <c r="A77" s="749"/>
      <c r="B77" s="333"/>
      <c r="C77" s="334"/>
      <c r="D77" s="335">
        <v>1</v>
      </c>
      <c r="E77" s="335">
        <v>2</v>
      </c>
      <c r="F77" s="336">
        <v>3</v>
      </c>
      <c r="G77" s="335">
        <v>4</v>
      </c>
      <c r="H77" s="337">
        <v>5</v>
      </c>
      <c r="I77" s="84"/>
      <c r="J77" s="332"/>
      <c r="U77" s="325"/>
      <c r="CD77" s="104"/>
      <c r="CE77" s="104"/>
      <c r="CF77" s="104"/>
      <c r="CG77" s="323"/>
      <c r="CH77" s="323"/>
      <c r="CI77" s="323"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77" s="323"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4113,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77" s="323"/>
      <c r="CL77" s="323"/>
      <c r="CM77" s="323"/>
      <c r="CN77" s="323"/>
      <c r="CO77" s="323"/>
      <c r="CP77" s="104"/>
      <c r="CQ77" s="324"/>
      <c r="CR77" s="324"/>
    </row>
    <row r="78" spans="1:96" ht="36.75" customHeight="1" x14ac:dyDescent="0.3">
      <c r="A78" s="749"/>
      <c r="B78" s="338" t="s">
        <v>7</v>
      </c>
      <c r="C78" s="335">
        <v>5</v>
      </c>
      <c r="D78" s="339" t="s">
        <v>59</v>
      </c>
      <c r="E78" s="340" t="s">
        <v>59</v>
      </c>
      <c r="F78" s="341" t="s">
        <v>60</v>
      </c>
      <c r="G78" s="342" t="s">
        <v>60</v>
      </c>
      <c r="H78" s="343" t="s">
        <v>60</v>
      </c>
      <c r="I78" s="84"/>
      <c r="J78" s="332"/>
      <c r="CD78" s="104"/>
      <c r="CE78" s="104"/>
      <c r="CF78" s="104"/>
      <c r="CG78" s="323"/>
      <c r="CH78" s="323"/>
      <c r="CI78" s="323"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78" s="323"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4114,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78" s="323"/>
      <c r="CL78" s="323"/>
      <c r="CM78" s="323"/>
      <c r="CN78" s="323"/>
      <c r="CO78" s="323"/>
      <c r="CP78" s="104"/>
      <c r="CQ78" s="324"/>
      <c r="CR78" s="324"/>
    </row>
    <row r="79" spans="1:96" x14ac:dyDescent="0.3">
      <c r="A79" s="749"/>
      <c r="B79" s="338" t="s">
        <v>10</v>
      </c>
      <c r="C79" s="335">
        <v>4</v>
      </c>
      <c r="D79" s="344" t="s">
        <v>61</v>
      </c>
      <c r="E79" s="345" t="s">
        <v>59</v>
      </c>
      <c r="F79" s="346" t="s">
        <v>59</v>
      </c>
      <c r="G79" s="347" t="s">
        <v>60</v>
      </c>
      <c r="H79" s="348" t="s">
        <v>60</v>
      </c>
      <c r="I79" s="84"/>
      <c r="J79" s="332"/>
      <c r="CD79" s="104"/>
      <c r="CE79" s="104"/>
      <c r="CF79" s="104"/>
      <c r="CG79" s="323"/>
      <c r="CH79" s="323"/>
      <c r="CI79" s="323"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79" s="323"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4115,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79" s="323"/>
      <c r="CL79" s="323"/>
      <c r="CM79" s="323"/>
      <c r="CN79" s="323"/>
      <c r="CO79" s="323"/>
      <c r="CP79" s="104"/>
      <c r="CQ79" s="324"/>
      <c r="CR79" s="324"/>
    </row>
    <row r="80" spans="1:96" x14ac:dyDescent="0.3">
      <c r="A80" s="749"/>
      <c r="B80" s="338" t="s">
        <v>13</v>
      </c>
      <c r="C80" s="335">
        <v>3</v>
      </c>
      <c r="D80" s="349" t="s">
        <v>62</v>
      </c>
      <c r="E80" s="350" t="s">
        <v>61</v>
      </c>
      <c r="F80" s="346" t="s">
        <v>59</v>
      </c>
      <c r="G80" s="351" t="s">
        <v>60</v>
      </c>
      <c r="H80" s="348" t="s">
        <v>60</v>
      </c>
      <c r="I80" s="84"/>
      <c r="J80" s="332"/>
      <c r="CD80" s="104"/>
      <c r="CE80" s="104"/>
      <c r="CF80" s="104"/>
      <c r="CG80" s="323"/>
      <c r="CH80" s="323"/>
      <c r="CI80" s="323"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80" s="323"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4116,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80" s="323"/>
      <c r="CL80" s="323"/>
      <c r="CM80" s="323"/>
      <c r="CN80" s="323"/>
      <c r="CO80" s="323"/>
      <c r="CP80" s="104"/>
      <c r="CQ80" s="324"/>
      <c r="CR80" s="324"/>
    </row>
    <row r="81" spans="1:96" ht="15" customHeight="1" x14ac:dyDescent="0.3">
      <c r="A81" s="749"/>
      <c r="B81" s="338" t="s">
        <v>16</v>
      </c>
      <c r="C81" s="335">
        <v>2</v>
      </c>
      <c r="D81" s="349" t="s">
        <v>62</v>
      </c>
      <c r="E81" s="352" t="s">
        <v>62</v>
      </c>
      <c r="F81" s="353" t="s">
        <v>61</v>
      </c>
      <c r="G81" s="354" t="s">
        <v>59</v>
      </c>
      <c r="H81" s="348" t="s">
        <v>60</v>
      </c>
      <c r="I81" s="84"/>
      <c r="J81" s="332"/>
      <c r="CD81" s="104"/>
      <c r="CE81" s="104"/>
      <c r="CF81" s="104"/>
      <c r="CG81" s="323"/>
      <c r="CH81" s="323"/>
      <c r="CI81" s="323"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81" s="323"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4117,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81" s="323"/>
      <c r="CL81" s="323"/>
      <c r="CM81" s="323"/>
      <c r="CN81" s="323"/>
      <c r="CO81" s="323"/>
      <c r="CP81" s="104"/>
      <c r="CQ81" s="324"/>
      <c r="CR81" s="324"/>
    </row>
    <row r="82" spans="1:96" ht="17.25" thickBot="1" x14ac:dyDescent="0.35">
      <c r="A82" s="749"/>
      <c r="B82" s="338" t="s">
        <v>19</v>
      </c>
      <c r="C82" s="335">
        <v>1</v>
      </c>
      <c r="D82" s="355" t="s">
        <v>62</v>
      </c>
      <c r="E82" s="356" t="s">
        <v>62</v>
      </c>
      <c r="F82" s="357" t="s">
        <v>61</v>
      </c>
      <c r="G82" s="358" t="s">
        <v>59</v>
      </c>
      <c r="H82" s="348" t="s">
        <v>60</v>
      </c>
      <c r="I82" s="84"/>
      <c r="J82" s="332"/>
      <c r="CD82" s="104"/>
      <c r="CE82" s="104"/>
      <c r="CF82" s="104"/>
      <c r="CG82" s="323"/>
      <c r="CH82" s="323"/>
      <c r="CI82" s="323"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82" s="323"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4118,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82" s="323"/>
      <c r="CL82" s="323"/>
      <c r="CM82" s="323"/>
      <c r="CN82" s="323"/>
      <c r="CO82" s="323"/>
      <c r="CP82" s="104"/>
      <c r="CQ82" s="324"/>
      <c r="CR82" s="324"/>
    </row>
    <row r="83" spans="1:96" ht="17.25" thickBot="1" x14ac:dyDescent="0.35">
      <c r="A83" s="750"/>
      <c r="B83" s="359"/>
      <c r="C83" s="360"/>
      <c r="D83" s="360"/>
      <c r="E83" s="360"/>
      <c r="F83" s="360"/>
      <c r="G83" s="360"/>
      <c r="H83" s="360"/>
      <c r="I83" s="360"/>
      <c r="J83" s="361"/>
      <c r="CD83" s="104"/>
      <c r="CE83" s="104"/>
      <c r="CF83" s="104"/>
      <c r="CG83" s="323"/>
      <c r="CH83" s="323"/>
      <c r="CI83" s="323"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83" s="323"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4119,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83" s="323"/>
      <c r="CL83" s="323"/>
      <c r="CM83" s="323"/>
      <c r="CN83" s="323"/>
      <c r="CO83" s="323"/>
      <c r="CP83" s="104"/>
      <c r="CQ83" s="324"/>
      <c r="CR83" s="324"/>
    </row>
    <row r="84" spans="1:96" x14ac:dyDescent="0.3">
      <c r="CD84" s="104"/>
      <c r="CE84" s="104"/>
      <c r="CF84" s="104"/>
      <c r="CG84" s="323"/>
      <c r="CH84" s="323"/>
      <c r="CI84" s="323"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84" s="323"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4120,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84" s="323"/>
      <c r="CL84" s="323"/>
      <c r="CM84" s="323"/>
      <c r="CN84" s="323"/>
      <c r="CO84" s="323"/>
      <c r="CP84" s="104"/>
      <c r="CQ84" s="324"/>
      <c r="CR84" s="324"/>
    </row>
    <row r="85" spans="1:96" x14ac:dyDescent="0.3">
      <c r="CD85" s="104"/>
      <c r="CE85" s="104"/>
      <c r="CF85" s="104"/>
      <c r="CG85" s="323"/>
      <c r="CH85" s="323"/>
      <c r="CI85" s="323"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85" s="323"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4121,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85" s="323"/>
      <c r="CL85" s="323"/>
      <c r="CM85" s="323"/>
      <c r="CN85" s="323"/>
      <c r="CO85" s="323"/>
      <c r="CP85" s="104"/>
      <c r="CQ85" s="324"/>
      <c r="CR85" s="324"/>
    </row>
    <row r="86" spans="1:96" ht="45" customHeight="1" x14ac:dyDescent="0.3">
      <c r="E86" s="740" t="s">
        <v>90</v>
      </c>
      <c r="F86" s="741"/>
      <c r="H86" s="733" t="s">
        <v>98</v>
      </c>
      <c r="I86" s="733"/>
      <c r="CD86" s="104"/>
      <c r="CE86" s="104"/>
      <c r="CF86" s="104"/>
      <c r="CG86" s="323"/>
      <c r="CH86" s="323"/>
      <c r="CI86" s="323"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86" s="323"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4122,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86" s="323"/>
      <c r="CL86" s="323"/>
      <c r="CM86" s="323"/>
      <c r="CN86" s="323"/>
      <c r="CO86" s="323"/>
      <c r="CP86" s="104"/>
      <c r="CQ86" s="324"/>
      <c r="CR86" s="324"/>
    </row>
    <row r="87" spans="1:96" ht="49.5" x14ac:dyDescent="0.3">
      <c r="E87" s="297" t="s">
        <v>91</v>
      </c>
      <c r="F87" s="297" t="s">
        <v>92</v>
      </c>
      <c r="H87" s="297" t="s">
        <v>167</v>
      </c>
      <c r="I87" s="297" t="s">
        <v>166</v>
      </c>
      <c r="CD87" s="104"/>
      <c r="CE87" s="104"/>
      <c r="CF87" s="104"/>
      <c r="CG87" s="323"/>
      <c r="CH87" s="323"/>
      <c r="CI87" s="323"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87" s="323"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4123,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87" s="323"/>
      <c r="CL87" s="323"/>
      <c r="CM87" s="323"/>
      <c r="CN87" s="323"/>
      <c r="CO87" s="323"/>
      <c r="CP87" s="104"/>
      <c r="CQ87" s="324"/>
      <c r="CR87" s="324"/>
    </row>
    <row r="88" spans="1:96" ht="49.5" x14ac:dyDescent="0.3">
      <c r="E88" s="306" t="s">
        <v>93</v>
      </c>
      <c r="F88" s="362" t="s">
        <v>94</v>
      </c>
      <c r="H88" s="306" t="s">
        <v>99</v>
      </c>
      <c r="I88" s="362" t="s">
        <v>100</v>
      </c>
      <c r="CD88" s="104"/>
      <c r="CE88" s="104"/>
      <c r="CF88" s="104"/>
      <c r="CG88" s="323"/>
      <c r="CH88" s="323"/>
      <c r="CI88" s="323"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88" s="323"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4124,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88" s="323"/>
      <c r="CL88" s="323"/>
      <c r="CM88" s="323"/>
      <c r="CN88" s="323"/>
      <c r="CO88" s="323"/>
      <c r="CP88" s="104"/>
      <c r="CQ88" s="324"/>
      <c r="CR88" s="324"/>
    </row>
    <row r="89" spans="1:96" ht="53.25" customHeight="1" x14ac:dyDescent="0.3">
      <c r="E89" s="306" t="s">
        <v>24</v>
      </c>
      <c r="F89" s="362" t="s">
        <v>95</v>
      </c>
      <c r="H89" s="306" t="s">
        <v>24</v>
      </c>
      <c r="I89" s="362" t="s">
        <v>101</v>
      </c>
      <c r="CD89" s="104"/>
      <c r="CE89" s="104"/>
      <c r="CF89" s="104"/>
      <c r="CG89" s="323"/>
      <c r="CH89" s="323"/>
      <c r="CI89" s="323"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89" s="323"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4125,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89" s="323"/>
      <c r="CL89" s="323"/>
      <c r="CM89" s="323"/>
      <c r="CN89" s="323"/>
      <c r="CO89" s="323"/>
      <c r="CP89" s="104"/>
      <c r="CQ89" s="324"/>
      <c r="CR89" s="324"/>
    </row>
    <row r="90" spans="1:96" ht="45.75" customHeight="1" x14ac:dyDescent="0.3">
      <c r="E90" s="306" t="s">
        <v>96</v>
      </c>
      <c r="F90" s="362" t="s">
        <v>97</v>
      </c>
      <c r="H90" s="306" t="s">
        <v>96</v>
      </c>
      <c r="I90" s="362" t="s">
        <v>102</v>
      </c>
      <c r="CD90" s="104"/>
      <c r="CE90" s="104"/>
      <c r="CF90" s="104"/>
      <c r="CG90" s="323"/>
      <c r="CH90" s="323"/>
      <c r="CI90" s="323"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90" s="323"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4126,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90" s="323"/>
      <c r="CL90" s="323"/>
      <c r="CM90" s="323"/>
      <c r="CN90" s="323"/>
      <c r="CO90" s="323"/>
      <c r="CP90" s="104"/>
    </row>
    <row r="91" spans="1:96" x14ac:dyDescent="0.3">
      <c r="E91" s="275"/>
      <c r="CD91" s="104"/>
      <c r="CE91" s="104"/>
      <c r="CF91" s="104"/>
      <c r="CG91" s="323"/>
      <c r="CH91" s="323"/>
      <c r="CI91" s="323"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91" s="323"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4127,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91" s="323"/>
      <c r="CL91" s="323"/>
      <c r="CM91" s="323"/>
      <c r="CN91" s="323"/>
      <c r="CO91" s="323"/>
      <c r="CP91" s="104"/>
    </row>
    <row r="92" spans="1:96" x14ac:dyDescent="0.3">
      <c r="CD92" s="104"/>
      <c r="CE92" s="104"/>
      <c r="CF92" s="104"/>
      <c r="CG92" s="323"/>
      <c r="CH92" s="323"/>
      <c r="CI92" s="323"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92" s="323"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4128,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92" s="323"/>
      <c r="CL92" s="323"/>
      <c r="CM92" s="323"/>
      <c r="CN92" s="323"/>
      <c r="CO92" s="323"/>
      <c r="CP92" s="104"/>
    </row>
    <row r="93" spans="1:96" x14ac:dyDescent="0.3">
      <c r="C93" s="751" t="s">
        <v>103</v>
      </c>
      <c r="D93" s="752"/>
      <c r="E93" s="752"/>
      <c r="F93" s="752"/>
      <c r="G93" s="752"/>
      <c r="H93" s="752"/>
      <c r="CD93" s="104"/>
      <c r="CE93" s="104"/>
      <c r="CF93" s="104"/>
      <c r="CG93" s="323"/>
      <c r="CH93" s="323"/>
      <c r="CI93" s="323"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93" s="323"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4129,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93" s="323"/>
      <c r="CL93" s="323"/>
      <c r="CM93" s="323"/>
      <c r="CN93" s="323"/>
      <c r="CO93" s="323"/>
      <c r="CP93" s="104"/>
    </row>
    <row r="94" spans="1:96" ht="75" customHeight="1" x14ac:dyDescent="0.3">
      <c r="C94" s="363" t="s">
        <v>104</v>
      </c>
      <c r="D94" s="131" t="s">
        <v>105</v>
      </c>
      <c r="E94" s="742" t="s">
        <v>106</v>
      </c>
      <c r="F94" s="743"/>
      <c r="G94" s="744"/>
      <c r="H94" s="232" t="s">
        <v>107</v>
      </c>
      <c r="CD94" s="104"/>
      <c r="CE94" s="104"/>
      <c r="CF94" s="104"/>
      <c r="CG94" s="323"/>
      <c r="CH94" s="323"/>
      <c r="CI94" s="323"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94" s="323"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4130,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94" s="323"/>
      <c r="CL94" s="323"/>
      <c r="CM94" s="323"/>
      <c r="CN94" s="323"/>
      <c r="CO94" s="323"/>
      <c r="CP94" s="104"/>
    </row>
    <row r="95" spans="1:96" ht="33" x14ac:dyDescent="0.3">
      <c r="C95" s="728" t="s">
        <v>108</v>
      </c>
      <c r="D95" s="362" t="s">
        <v>109</v>
      </c>
      <c r="E95" s="362" t="s">
        <v>110</v>
      </c>
      <c r="F95" s="362" t="s">
        <v>111</v>
      </c>
      <c r="G95" s="307">
        <v>100</v>
      </c>
      <c r="H95" s="307" t="s">
        <v>112</v>
      </c>
      <c r="CD95" s="104"/>
      <c r="CE95" s="104"/>
      <c r="CF95" s="104"/>
      <c r="CG95" s="323"/>
      <c r="CH95" s="323"/>
      <c r="CI95" s="323"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95" s="323"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4131,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95" s="323"/>
      <c r="CL95" s="323"/>
      <c r="CM95" s="323"/>
      <c r="CN95" s="323"/>
      <c r="CO95" s="323"/>
      <c r="CP95" s="104"/>
    </row>
    <row r="96" spans="1:96" ht="33" x14ac:dyDescent="0.3">
      <c r="C96" s="729"/>
      <c r="D96" s="362" t="s">
        <v>113</v>
      </c>
      <c r="E96" s="362" t="s">
        <v>114</v>
      </c>
      <c r="F96" s="362" t="s">
        <v>115</v>
      </c>
      <c r="G96" s="307">
        <v>50</v>
      </c>
      <c r="H96" s="307" t="s">
        <v>116</v>
      </c>
      <c r="CD96" s="104"/>
      <c r="CE96" s="104"/>
      <c r="CF96" s="104"/>
      <c r="CG96" s="323"/>
      <c r="CH96" s="323"/>
      <c r="CI96" s="323"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96" s="323"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4132,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96" s="323"/>
      <c r="CL96" s="323"/>
      <c r="CM96" s="323"/>
      <c r="CN96" s="323"/>
      <c r="CO96" s="323"/>
      <c r="CP96" s="104"/>
    </row>
    <row r="97" spans="3:94" x14ac:dyDescent="0.3">
      <c r="C97" s="730"/>
      <c r="D97" s="362" t="s">
        <v>117</v>
      </c>
      <c r="E97" s="362" t="s">
        <v>118</v>
      </c>
      <c r="F97" s="362" t="s">
        <v>119</v>
      </c>
      <c r="G97" s="307">
        <v>0</v>
      </c>
      <c r="H97" s="307" t="s">
        <v>116</v>
      </c>
      <c r="CD97" s="104"/>
      <c r="CE97" s="104"/>
      <c r="CF97" s="104"/>
      <c r="CG97" s="323"/>
      <c r="CH97" s="323"/>
      <c r="CI97" s="323"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97" s="323"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4133,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97" s="323"/>
      <c r="CL97" s="323"/>
      <c r="CM97" s="323"/>
      <c r="CN97" s="323"/>
      <c r="CO97" s="323"/>
      <c r="CP97" s="104"/>
    </row>
    <row r="98" spans="3:94" ht="33" x14ac:dyDescent="0.3">
      <c r="C98" s="728" t="s">
        <v>120</v>
      </c>
      <c r="D98" s="362" t="s">
        <v>109</v>
      </c>
      <c r="E98" s="362" t="s">
        <v>121</v>
      </c>
      <c r="F98" s="362" t="s">
        <v>122</v>
      </c>
      <c r="G98" s="307">
        <v>50</v>
      </c>
      <c r="H98" s="307" t="s">
        <v>116</v>
      </c>
      <c r="CD98" s="104"/>
      <c r="CE98" s="104"/>
      <c r="CF98" s="104"/>
      <c r="CG98" s="323"/>
      <c r="CH98" s="323"/>
      <c r="CI98" s="323"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98" s="323"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4134,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98" s="323"/>
      <c r="CL98" s="323"/>
      <c r="CM98" s="323"/>
      <c r="CN98" s="323"/>
      <c r="CO98" s="323"/>
      <c r="CP98" s="104"/>
    </row>
    <row r="99" spans="3:94" ht="33" x14ac:dyDescent="0.3">
      <c r="C99" s="729"/>
      <c r="D99" s="362" t="s">
        <v>113</v>
      </c>
      <c r="E99" s="362" t="s">
        <v>123</v>
      </c>
      <c r="F99" s="362" t="s">
        <v>124</v>
      </c>
      <c r="G99" s="307">
        <v>50</v>
      </c>
      <c r="H99" s="307" t="s">
        <v>116</v>
      </c>
      <c r="CD99" s="104"/>
      <c r="CE99" s="104"/>
      <c r="CF99" s="104"/>
      <c r="CG99" s="323"/>
      <c r="CH99" s="323"/>
      <c r="CI99" s="323"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99" s="323"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4135,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99" s="323"/>
      <c r="CL99" s="323"/>
      <c r="CM99" s="323"/>
      <c r="CN99" s="323"/>
      <c r="CO99" s="323"/>
      <c r="CP99" s="104"/>
    </row>
    <row r="100" spans="3:94" x14ac:dyDescent="0.3">
      <c r="C100" s="730"/>
      <c r="D100" s="362" t="s">
        <v>117</v>
      </c>
      <c r="E100" s="362" t="s">
        <v>125</v>
      </c>
      <c r="F100" s="362" t="s">
        <v>126</v>
      </c>
      <c r="G100" s="307">
        <v>0</v>
      </c>
      <c r="H100" s="307" t="s">
        <v>116</v>
      </c>
      <c r="CD100" s="104"/>
      <c r="CE100" s="104"/>
      <c r="CF100" s="104"/>
      <c r="CG100" s="323"/>
      <c r="CH100" s="323"/>
      <c r="CI100" s="323"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100" s="323"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4136,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100" s="323"/>
      <c r="CL100" s="323"/>
      <c r="CM100" s="323"/>
      <c r="CN100" s="323"/>
      <c r="CO100" s="323"/>
      <c r="CP100" s="104"/>
    </row>
    <row r="101" spans="3:94" ht="33" x14ac:dyDescent="0.3">
      <c r="C101" s="728" t="s">
        <v>127</v>
      </c>
      <c r="D101" s="362" t="s">
        <v>109</v>
      </c>
      <c r="E101" s="362" t="s">
        <v>128</v>
      </c>
      <c r="F101" s="362" t="s">
        <v>129</v>
      </c>
      <c r="G101" s="307">
        <v>0</v>
      </c>
      <c r="H101" s="307" t="s">
        <v>116</v>
      </c>
      <c r="CD101" s="104"/>
      <c r="CE101" s="104"/>
      <c r="CF101" s="104"/>
      <c r="CG101" s="323"/>
      <c r="CH101" s="323"/>
      <c r="CI101" s="323"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101" s="323"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4137,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101" s="323"/>
      <c r="CL101" s="323"/>
      <c r="CM101" s="323"/>
      <c r="CN101" s="323"/>
      <c r="CO101" s="323"/>
      <c r="CP101" s="104"/>
    </row>
    <row r="102" spans="3:94" ht="33" x14ac:dyDescent="0.3">
      <c r="C102" s="729"/>
      <c r="D102" s="362" t="s">
        <v>113</v>
      </c>
      <c r="E102" s="362" t="s">
        <v>130</v>
      </c>
      <c r="F102" s="362" t="s">
        <v>131</v>
      </c>
      <c r="G102" s="307">
        <v>0</v>
      </c>
      <c r="H102" s="307" t="s">
        <v>116</v>
      </c>
      <c r="CD102" s="104"/>
      <c r="CE102" s="104"/>
      <c r="CF102" s="104"/>
      <c r="CG102" s="323"/>
      <c r="CH102" s="323"/>
      <c r="CI102" s="323"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102" s="323"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4138,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102" s="323"/>
      <c r="CL102" s="323"/>
      <c r="CM102" s="323"/>
      <c r="CN102" s="323"/>
      <c r="CO102" s="323"/>
      <c r="CP102" s="104"/>
    </row>
    <row r="103" spans="3:94" x14ac:dyDescent="0.3">
      <c r="C103" s="730"/>
      <c r="D103" s="362" t="s">
        <v>117</v>
      </c>
      <c r="E103" s="362" t="s">
        <v>132</v>
      </c>
      <c r="F103" s="362" t="s">
        <v>133</v>
      </c>
      <c r="G103" s="307">
        <v>0</v>
      </c>
      <c r="H103" s="307" t="s">
        <v>116</v>
      </c>
      <c r="CD103" s="104"/>
      <c r="CE103" s="104"/>
      <c r="CF103" s="104"/>
      <c r="CG103" s="323"/>
      <c r="CH103" s="323"/>
      <c r="CI103" s="323"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103" s="323"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4139,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103" s="323"/>
      <c r="CL103" s="323"/>
      <c r="CM103" s="323"/>
      <c r="CN103" s="323"/>
      <c r="CO103" s="323"/>
      <c r="CP103" s="104"/>
    </row>
    <row r="104" spans="3:94" x14ac:dyDescent="0.3">
      <c r="CD104" s="104"/>
      <c r="CE104" s="104"/>
      <c r="CF104" s="104"/>
      <c r="CG104" s="323"/>
      <c r="CH104" s="323"/>
      <c r="CI104" s="323"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104" s="323"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4140,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104" s="323"/>
      <c r="CL104" s="323"/>
      <c r="CM104" s="323"/>
      <c r="CN104" s="323"/>
      <c r="CO104" s="323"/>
      <c r="CP104" s="104"/>
    </row>
    <row r="105" spans="3:94" x14ac:dyDescent="0.3">
      <c r="C105" s="364" t="s">
        <v>142</v>
      </c>
      <c r="D105" s="365"/>
      <c r="E105" s="365"/>
      <c r="F105" s="365"/>
      <c r="G105" s="366"/>
      <c r="I105" s="731" t="s">
        <v>137</v>
      </c>
      <c r="J105" s="732"/>
      <c r="CD105" s="104"/>
      <c r="CE105" s="104"/>
      <c r="CF105" s="104"/>
      <c r="CG105" s="323"/>
      <c r="CH105" s="323"/>
      <c r="CI105" s="323"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105" s="323"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4141,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105" s="323"/>
      <c r="CL105" s="323"/>
      <c r="CM105" s="323"/>
      <c r="CN105" s="323"/>
      <c r="CO105" s="323"/>
      <c r="CP105" s="104"/>
    </row>
    <row r="106" spans="3:94" ht="82.5" x14ac:dyDescent="0.3">
      <c r="C106" s="367" t="s">
        <v>137</v>
      </c>
      <c r="D106" s="232" t="s">
        <v>138</v>
      </c>
      <c r="E106" s="232" t="s">
        <v>143</v>
      </c>
      <c r="F106" s="232" t="s">
        <v>144</v>
      </c>
      <c r="G106" s="232" t="s">
        <v>145</v>
      </c>
      <c r="I106" s="307" t="s">
        <v>146</v>
      </c>
      <c r="J106" s="368" t="s">
        <v>147</v>
      </c>
      <c r="CD106" s="104"/>
      <c r="CE106" s="104"/>
      <c r="CF106" s="104"/>
      <c r="CG106" s="323"/>
      <c r="CH106" s="323"/>
      <c r="CI106" s="323"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106" s="323"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4142,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106" s="323"/>
      <c r="CL106" s="323"/>
      <c r="CM106" s="323"/>
      <c r="CN106" s="323"/>
      <c r="CO106" s="323"/>
      <c r="CP106" s="104"/>
    </row>
    <row r="107" spans="3:94" ht="66" x14ac:dyDescent="0.3">
      <c r="C107" s="243" t="s">
        <v>93</v>
      </c>
      <c r="D107" s="369" t="s">
        <v>148</v>
      </c>
      <c r="E107" s="369" t="s">
        <v>149</v>
      </c>
      <c r="F107" s="307">
        <v>2</v>
      </c>
      <c r="G107" s="307">
        <v>2</v>
      </c>
      <c r="I107" s="307" t="s">
        <v>56</v>
      </c>
      <c r="J107" s="370" t="s">
        <v>150</v>
      </c>
      <c r="CD107" s="104"/>
      <c r="CE107" s="104"/>
      <c r="CF107" s="104"/>
      <c r="CG107" s="323"/>
      <c r="CH107" s="323"/>
      <c r="CI107" s="323"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107" s="323"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4143,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107" s="323"/>
      <c r="CL107" s="323"/>
      <c r="CM107" s="323"/>
      <c r="CN107" s="323"/>
      <c r="CO107" s="323"/>
      <c r="CP107" s="104"/>
    </row>
    <row r="108" spans="3:94" ht="66" x14ac:dyDescent="0.3">
      <c r="C108" s="243" t="s">
        <v>93</v>
      </c>
      <c r="D108" s="369" t="s">
        <v>148</v>
      </c>
      <c r="E108" s="371"/>
      <c r="F108" s="307">
        <v>2</v>
      </c>
      <c r="G108" s="307">
        <v>0</v>
      </c>
      <c r="I108" s="307" t="s">
        <v>151</v>
      </c>
      <c r="J108" s="370" t="s">
        <v>152</v>
      </c>
      <c r="CD108" s="104"/>
      <c r="CE108" s="104"/>
      <c r="CF108" s="104"/>
      <c r="CG108" s="323"/>
      <c r="CH108" s="323"/>
      <c r="CI108" s="323"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108" s="323"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4144,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108" s="323"/>
      <c r="CL108" s="323"/>
      <c r="CM108" s="323"/>
      <c r="CN108" s="323"/>
      <c r="CO108" s="323"/>
      <c r="CP108" s="104"/>
    </row>
    <row r="109" spans="3:94" x14ac:dyDescent="0.3">
      <c r="C109" s="243" t="s">
        <v>93</v>
      </c>
      <c r="D109" s="372"/>
      <c r="E109" s="369" t="s">
        <v>149</v>
      </c>
      <c r="F109" s="307">
        <v>0</v>
      </c>
      <c r="G109" s="307">
        <v>2</v>
      </c>
      <c r="CD109" s="104"/>
      <c r="CE109" s="104"/>
      <c r="CF109" s="104"/>
      <c r="CG109" s="323"/>
      <c r="CH109" s="323"/>
      <c r="CI109" s="323"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109" s="323"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4145,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109" s="323"/>
      <c r="CL109" s="323"/>
      <c r="CM109" s="323"/>
      <c r="CN109" s="323"/>
      <c r="CO109" s="323"/>
      <c r="CP109" s="104"/>
    </row>
    <row r="110" spans="3:94" ht="33" x14ac:dyDescent="0.3">
      <c r="C110" s="243" t="s">
        <v>24</v>
      </c>
      <c r="D110" s="369" t="s">
        <v>148</v>
      </c>
      <c r="E110" s="369" t="s">
        <v>149</v>
      </c>
      <c r="F110" s="307">
        <v>1</v>
      </c>
      <c r="G110" s="307">
        <v>1</v>
      </c>
      <c r="CD110" s="104"/>
      <c r="CE110" s="104"/>
      <c r="CF110" s="104"/>
      <c r="CG110" s="323"/>
      <c r="CH110" s="323"/>
      <c r="CI110" s="323"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110" s="323"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4146,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110" s="323"/>
      <c r="CL110" s="323"/>
      <c r="CM110" s="323"/>
      <c r="CN110" s="323"/>
      <c r="CO110" s="323"/>
      <c r="CP110" s="104"/>
    </row>
    <row r="111" spans="3:94" ht="33" x14ac:dyDescent="0.3">
      <c r="C111" s="243" t="s">
        <v>24</v>
      </c>
      <c r="D111" s="369" t="s">
        <v>148</v>
      </c>
      <c r="E111" s="372"/>
      <c r="F111" s="307">
        <v>1</v>
      </c>
      <c r="G111" s="307">
        <v>0</v>
      </c>
      <c r="CD111" s="104"/>
      <c r="CE111" s="104"/>
      <c r="CF111" s="104"/>
      <c r="CG111" s="323"/>
      <c r="CH111" s="323"/>
      <c r="CI111" s="323"/>
      <c r="CJ111" s="323"/>
      <c r="CK111" s="323"/>
      <c r="CL111" s="323"/>
      <c r="CM111" s="323"/>
      <c r="CN111" s="323"/>
      <c r="CO111" s="323"/>
      <c r="CP111" s="104"/>
    </row>
    <row r="112" spans="3:94" x14ac:dyDescent="0.3">
      <c r="C112" s="243" t="s">
        <v>24</v>
      </c>
      <c r="D112" s="372"/>
      <c r="E112" s="369" t="s">
        <v>149</v>
      </c>
      <c r="F112" s="307">
        <v>0</v>
      </c>
      <c r="G112" s="307">
        <v>1</v>
      </c>
      <c r="CD112" s="104"/>
      <c r="CE112" s="104"/>
      <c r="CF112" s="104"/>
      <c r="CG112" s="323"/>
      <c r="CH112" s="323"/>
      <c r="CI112" s="323"/>
      <c r="CJ112" s="323"/>
      <c r="CK112" s="323"/>
      <c r="CL112" s="323"/>
      <c r="CM112" s="323"/>
      <c r="CN112" s="323"/>
      <c r="CO112" s="323"/>
      <c r="CP112" s="104"/>
    </row>
    <row r="113" spans="3:94" ht="31.5" customHeight="1" x14ac:dyDescent="0.3">
      <c r="C113" s="713" t="s">
        <v>153</v>
      </c>
      <c r="D113" s="713"/>
      <c r="E113" s="713"/>
      <c r="F113" s="713"/>
      <c r="G113" s="713"/>
      <c r="CD113" s="104"/>
      <c r="CE113" s="104"/>
      <c r="CF113" s="104"/>
      <c r="CG113" s="323"/>
      <c r="CH113" s="323"/>
      <c r="CI113" s="323"/>
      <c r="CJ113" s="323"/>
      <c r="CK113" s="323"/>
      <c r="CL113" s="323"/>
      <c r="CM113" s="323"/>
      <c r="CN113" s="323"/>
      <c r="CO113" s="323"/>
      <c r="CP113" s="104"/>
    </row>
    <row r="114" spans="3:94" x14ac:dyDescent="0.3">
      <c r="CE114" s="104"/>
      <c r="CF114" s="104"/>
      <c r="CG114" s="323"/>
      <c r="CH114" s="323"/>
      <c r="CI114" s="323"/>
      <c r="CJ114" s="323"/>
      <c r="CK114" s="323"/>
      <c r="CL114" s="323"/>
      <c r="CM114" s="323"/>
      <c r="CN114" s="323"/>
      <c r="CO114" s="323"/>
    </row>
    <row r="115" spans="3:94" ht="30" customHeight="1" x14ac:dyDescent="0.3">
      <c r="CE115" s="104"/>
      <c r="CF115" s="104"/>
      <c r="CG115" s="323"/>
      <c r="CH115" s="323"/>
      <c r="CI115" s="323"/>
      <c r="CJ115" s="323"/>
      <c r="CK115" s="323"/>
      <c r="CL115" s="323"/>
      <c r="CM115" s="323"/>
      <c r="CN115" s="323"/>
      <c r="CO115" s="323"/>
    </row>
    <row r="116" spans="3:94" x14ac:dyDescent="0.3">
      <c r="CE116" s="104"/>
      <c r="CF116" s="104"/>
      <c r="CG116" s="323"/>
      <c r="CH116" s="323"/>
      <c r="CI116" s="323"/>
      <c r="CJ116" s="323"/>
      <c r="CK116" s="323"/>
      <c r="CL116" s="323"/>
      <c r="CM116" s="323"/>
      <c r="CN116" s="323"/>
      <c r="CO116" s="323"/>
    </row>
    <row r="117" spans="3:94" x14ac:dyDescent="0.3">
      <c r="CE117" s="104"/>
      <c r="CF117" s="104"/>
      <c r="CG117" s="323"/>
      <c r="CH117" s="323"/>
      <c r="CI117" s="323"/>
      <c r="CJ117" s="323"/>
      <c r="CK117" s="323"/>
      <c r="CL117" s="323"/>
      <c r="CM117" s="323"/>
      <c r="CN117" s="323"/>
      <c r="CO117" s="323"/>
    </row>
    <row r="118" spans="3:94" x14ac:dyDescent="0.3">
      <c r="CE118" s="104"/>
      <c r="CF118" s="104"/>
      <c r="CG118" s="323"/>
      <c r="CH118" s="323"/>
      <c r="CI118" s="323"/>
      <c r="CJ118" s="323"/>
      <c r="CK118" s="323"/>
      <c r="CL118" s="323"/>
      <c r="CM118" s="323"/>
      <c r="CN118" s="323"/>
      <c r="CO118" s="323"/>
    </row>
    <row r="119" spans="3:94" x14ac:dyDescent="0.3">
      <c r="CE119" s="104"/>
      <c r="CF119" s="104"/>
      <c r="CG119" s="323"/>
      <c r="CH119" s="323"/>
      <c r="CI119" s="323"/>
      <c r="CJ119" s="323"/>
      <c r="CK119" s="323"/>
      <c r="CL119" s="323"/>
      <c r="CM119" s="323"/>
      <c r="CN119" s="323"/>
      <c r="CO119" s="323"/>
    </row>
    <row r="120" spans="3:94" x14ac:dyDescent="0.3">
      <c r="CE120" s="104"/>
      <c r="CF120" s="104"/>
      <c r="CG120" s="323"/>
      <c r="CH120" s="323"/>
      <c r="CI120" s="323"/>
      <c r="CJ120" s="323"/>
      <c r="CK120" s="323"/>
      <c r="CL120" s="323"/>
      <c r="CM120" s="323"/>
      <c r="CN120" s="323"/>
      <c r="CO120" s="323"/>
    </row>
    <row r="121" spans="3:94" x14ac:dyDescent="0.3">
      <c r="CE121" s="104"/>
      <c r="CF121" s="104"/>
      <c r="CG121" s="104"/>
      <c r="CH121" s="104"/>
      <c r="CI121" s="104"/>
      <c r="CJ121" s="104"/>
      <c r="CK121" s="104"/>
      <c r="CL121" s="104"/>
      <c r="CM121" s="104"/>
      <c r="CN121" s="104"/>
      <c r="CO121" s="104"/>
    </row>
    <row r="122" spans="3:94" x14ac:dyDescent="0.3">
      <c r="CE122" s="104"/>
      <c r="CF122" s="104"/>
      <c r="CG122" s="104"/>
      <c r="CH122" s="104"/>
      <c r="CI122" s="104"/>
      <c r="CJ122" s="104"/>
      <c r="CK122" s="104"/>
      <c r="CL122" s="104"/>
      <c r="CM122" s="104"/>
      <c r="CN122" s="104"/>
      <c r="CO122" s="104"/>
    </row>
    <row r="123" spans="3:94" x14ac:dyDescent="0.3">
      <c r="CE123" s="104"/>
      <c r="CF123" s="104"/>
      <c r="CG123" s="104"/>
      <c r="CH123" s="104"/>
      <c r="CI123" s="104"/>
      <c r="CJ123" s="104"/>
      <c r="CK123" s="104"/>
      <c r="CL123" s="104"/>
      <c r="CM123" s="104"/>
      <c r="CN123" s="104"/>
      <c r="CO123" s="104"/>
    </row>
    <row r="124" spans="3:94" x14ac:dyDescent="0.3">
      <c r="CE124" s="104"/>
      <c r="CF124" s="104"/>
      <c r="CG124" s="104"/>
      <c r="CH124" s="104"/>
      <c r="CI124" s="104"/>
      <c r="CJ124" s="104"/>
      <c r="CK124" s="104"/>
      <c r="CL124" s="104"/>
      <c r="CM124" s="104"/>
      <c r="CN124" s="104"/>
      <c r="CO124" s="104"/>
    </row>
    <row r="125" spans="3:94" x14ac:dyDescent="0.3">
      <c r="CE125" s="104"/>
      <c r="CF125" s="104"/>
      <c r="CG125" s="104"/>
      <c r="CH125" s="104"/>
      <c r="CI125" s="104"/>
      <c r="CJ125" s="104"/>
      <c r="CK125" s="104"/>
      <c r="CL125" s="104"/>
      <c r="CM125" s="104"/>
      <c r="CN125" s="104"/>
      <c r="CO125" s="104"/>
    </row>
    <row r="126" spans="3:94" x14ac:dyDescent="0.3">
      <c r="CE126" s="104"/>
      <c r="CF126" s="104"/>
      <c r="CG126" s="104"/>
      <c r="CH126" s="104"/>
      <c r="CI126" s="104"/>
      <c r="CJ126" s="104"/>
      <c r="CK126" s="104"/>
      <c r="CL126" s="104"/>
      <c r="CM126" s="104"/>
      <c r="CN126" s="104"/>
      <c r="CO126" s="104"/>
    </row>
    <row r="127" spans="3:94" x14ac:dyDescent="0.3">
      <c r="CG127" s="323"/>
      <c r="CH127" s="323"/>
      <c r="CI127" s="323"/>
      <c r="CJ127" s="323"/>
      <c r="CK127" s="323"/>
      <c r="CL127" s="323"/>
      <c r="CM127" s="323"/>
    </row>
  </sheetData>
  <dataConsolidate/>
  <mergeCells count="69">
    <mergeCell ref="T1:U1"/>
    <mergeCell ref="T2:U2"/>
    <mergeCell ref="AN3:AO3"/>
    <mergeCell ref="A1:C3"/>
    <mergeCell ref="A21:F21"/>
    <mergeCell ref="G21:H21"/>
    <mergeCell ref="N21:O22"/>
    <mergeCell ref="G9:O9"/>
    <mergeCell ref="P9:P11"/>
    <mergeCell ref="Q9:S11"/>
    <mergeCell ref="T9:U11"/>
    <mergeCell ref="A10:F10"/>
    <mergeCell ref="G10:H10"/>
    <mergeCell ref="N10:O11"/>
    <mergeCell ref="A5:C5"/>
    <mergeCell ref="A6:C6"/>
    <mergeCell ref="AN1:AO1"/>
    <mergeCell ref="AN2:AO2"/>
    <mergeCell ref="A32:F32"/>
    <mergeCell ref="I105:J105"/>
    <mergeCell ref="H86:I86"/>
    <mergeCell ref="A66:A70"/>
    <mergeCell ref="A74:J74"/>
    <mergeCell ref="E86:F86"/>
    <mergeCell ref="E94:G94"/>
    <mergeCell ref="A75:J75"/>
    <mergeCell ref="A76:A83"/>
    <mergeCell ref="C93:H93"/>
    <mergeCell ref="T34:T39"/>
    <mergeCell ref="U34:U39"/>
    <mergeCell ref="G32:H32"/>
    <mergeCell ref="N32:O33"/>
    <mergeCell ref="T23:T28"/>
    <mergeCell ref="U23:U28"/>
    <mergeCell ref="G31:O31"/>
    <mergeCell ref="P31:P33"/>
    <mergeCell ref="Q31:S33"/>
    <mergeCell ref="T31:U33"/>
    <mergeCell ref="T12:T17"/>
    <mergeCell ref="U12:U17"/>
    <mergeCell ref="G20:O20"/>
    <mergeCell ref="P20:P22"/>
    <mergeCell ref="Q20:S22"/>
    <mergeCell ref="T20:U22"/>
    <mergeCell ref="C98:C100"/>
    <mergeCell ref="C101:C103"/>
    <mergeCell ref="P42:P44"/>
    <mergeCell ref="Q42:S44"/>
    <mergeCell ref="T42:U44"/>
    <mergeCell ref="A43:F43"/>
    <mergeCell ref="G43:H43"/>
    <mergeCell ref="N43:O44"/>
    <mergeCell ref="G42:O42"/>
    <mergeCell ref="T3:U3"/>
    <mergeCell ref="D1:S2"/>
    <mergeCell ref="D3:S3"/>
    <mergeCell ref="C113:G113"/>
    <mergeCell ref="T56:T61"/>
    <mergeCell ref="U56:U61"/>
    <mergeCell ref="T45:T50"/>
    <mergeCell ref="U45:U50"/>
    <mergeCell ref="G53:O53"/>
    <mergeCell ref="P53:P55"/>
    <mergeCell ref="Q53:S55"/>
    <mergeCell ref="T53:U55"/>
    <mergeCell ref="A54:F54"/>
    <mergeCell ref="G54:H54"/>
    <mergeCell ref="N54:O55"/>
    <mergeCell ref="C95:C97"/>
  </mergeCells>
  <conditionalFormatting sqref="F66:F70">
    <cfRule type="cellIs" dxfId="11" priority="17" operator="equal">
      <formula>"BAJO"</formula>
    </cfRule>
    <cfRule type="cellIs" dxfId="10" priority="18" operator="equal">
      <formula>"MODERADO"</formula>
    </cfRule>
    <cfRule type="cellIs" dxfId="9" priority="19" operator="equal">
      <formula>"ALTO"</formula>
    </cfRule>
    <cfRule type="cellIs" dxfId="8" priority="20" operator="equal">
      <formula>"EXTREMO"</formula>
    </cfRule>
  </conditionalFormatting>
  <conditionalFormatting sqref="H66:I70">
    <cfRule type="cellIs" dxfId="7" priority="9" operator="equal">
      <formula>"EXTREMO"</formula>
    </cfRule>
    <cfRule type="cellIs" dxfId="6" priority="10" operator="equal">
      <formula>"ALTO"</formula>
    </cfRule>
    <cfRule type="cellIs" dxfId="5" priority="11" operator="equal">
      <formula>"MODERADO"</formula>
    </cfRule>
    <cfRule type="cellIs" dxfId="4" priority="12" operator="equal">
      <formula>"BAJO"</formula>
    </cfRule>
  </conditionalFormatting>
  <dataValidations count="4">
    <dataValidation type="list" allowBlank="1" showInputMessage="1" showErrorMessage="1" sqref="D56:D61 D12:D17 D34:D39 D45:D50 D23:D28">
      <formula1>"PREVENTIVO, DETECTIVO, CORRECTIVO"</formula1>
    </dataValidation>
    <dataValidation type="list" allowBlank="1" showInputMessage="1" showErrorMessage="1" sqref="P12:P17 P23:P28 P34:P39 P45:P50 P56:P61">
      <formula1>"DEBIL, MODERADO, FUERTE"</formula1>
    </dataValidation>
    <dataValidation type="list" allowBlank="1" showInputMessage="1" showErrorMessage="1" sqref="G56:L61 G23:L28 G45:L50 G34:L39 G12:L17 M12">
      <formula1>"SI, NO"</formula1>
    </dataValidation>
    <dataValidation type="list" allowBlank="1" showInputMessage="1" showErrorMessage="1" sqref="M23:M28 M56:M61 M34:M39 M45:M50 M13:M17">
      <formula1>"SI, NO, INCOMPLETA"</formula1>
    </dataValidation>
  </dataValidations>
  <pageMargins left="0.70866141732283472" right="0.70866141732283472" top="0.74803149606299213" bottom="0.74803149606299213" header="0.31496062992125984" footer="0.31496062992125984"/>
  <pageSetup scale="13" orientation="landscape" r:id="rId1"/>
  <headerFooter>
    <oddFooter>&amp;CPágina &amp;P de &amp;N</oddFooter>
  </headerFooter>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E310"/>
  <sheetViews>
    <sheetView showGridLines="0" view="pageBreakPreview" topLeftCell="A8" zoomScale="60" zoomScaleNormal="25" workbookViewId="0">
      <selection activeCell="A10" sqref="A10:A14"/>
    </sheetView>
  </sheetViews>
  <sheetFormatPr baseColWidth="10" defaultColWidth="11.42578125" defaultRowHeight="16.5" x14ac:dyDescent="0.3"/>
  <cols>
    <col min="1" max="2" width="17.85546875" style="81" customWidth="1"/>
    <col min="3" max="3" width="21.5703125" style="81" customWidth="1"/>
    <col min="4" max="4" width="36.85546875" style="81" customWidth="1"/>
    <col min="5" max="6" width="38.140625" style="81" customWidth="1"/>
    <col min="7" max="7" width="22.7109375" style="81" customWidth="1"/>
    <col min="8" max="8" width="92.85546875" style="81" customWidth="1"/>
    <col min="9" max="9" width="22.28515625" style="81" bestFit="1" customWidth="1"/>
    <col min="10" max="10" width="15.42578125" style="81" customWidth="1"/>
    <col min="11" max="11" width="13.140625" style="81" bestFit="1" customWidth="1"/>
    <col min="12" max="12" width="20.5703125" style="81" bestFit="1" customWidth="1"/>
    <col min="13" max="13" width="13.7109375" style="81" bestFit="1" customWidth="1"/>
    <col min="14" max="14" width="15.28515625" style="81" customWidth="1"/>
    <col min="15" max="15" width="15.7109375" style="81" customWidth="1"/>
    <col min="16" max="16" width="13.140625" style="81" bestFit="1" customWidth="1"/>
    <col min="17" max="17" width="15.140625" style="81" bestFit="1" customWidth="1"/>
    <col min="18" max="19" width="56.5703125" style="81" customWidth="1"/>
    <col min="20" max="20" width="31.7109375" style="81" customWidth="1"/>
    <col min="21" max="21" width="22.85546875" style="81" customWidth="1"/>
    <col min="22" max="16384" width="11.42578125" style="81"/>
  </cols>
  <sheetData>
    <row r="1" spans="1:31" ht="15" customHeight="1" x14ac:dyDescent="0.3">
      <c r="A1" s="663"/>
      <c r="B1" s="664"/>
      <c r="C1" s="665"/>
      <c r="D1" s="712" t="s">
        <v>619</v>
      </c>
      <c r="E1" s="712"/>
      <c r="F1" s="712"/>
      <c r="G1" s="712"/>
      <c r="H1" s="712"/>
      <c r="I1" s="712"/>
      <c r="J1" s="712"/>
      <c r="K1" s="712"/>
      <c r="L1" s="712"/>
      <c r="M1" s="712"/>
      <c r="N1" s="712"/>
      <c r="O1" s="712"/>
      <c r="P1" s="712"/>
      <c r="Q1" s="712"/>
      <c r="R1" s="712"/>
      <c r="S1" s="762"/>
      <c r="T1" s="712"/>
      <c r="U1" s="121" t="str">
        <f>Contexto!G1</f>
        <v>Código: GMC-PR-02-FR-01</v>
      </c>
      <c r="V1" s="205"/>
      <c r="W1" s="205"/>
      <c r="X1" s="205"/>
      <c r="Y1" s="205"/>
      <c r="Z1" s="205"/>
      <c r="AA1" s="205"/>
      <c r="AB1" s="205"/>
      <c r="AC1" s="205"/>
      <c r="AD1" s="705"/>
      <c r="AE1" s="705"/>
    </row>
    <row r="2" spans="1:31" ht="24" customHeight="1" x14ac:dyDescent="0.3">
      <c r="A2" s="666"/>
      <c r="B2" s="667"/>
      <c r="C2" s="668"/>
      <c r="D2" s="712"/>
      <c r="E2" s="712"/>
      <c r="F2" s="712"/>
      <c r="G2" s="712"/>
      <c r="H2" s="712"/>
      <c r="I2" s="712"/>
      <c r="J2" s="712"/>
      <c r="K2" s="712"/>
      <c r="L2" s="712"/>
      <c r="M2" s="712"/>
      <c r="N2" s="712"/>
      <c r="O2" s="712"/>
      <c r="P2" s="712"/>
      <c r="Q2" s="712"/>
      <c r="R2" s="712"/>
      <c r="S2" s="762"/>
      <c r="T2" s="712"/>
      <c r="U2" s="121" t="str">
        <f>Contexto!G2</f>
        <v>Versión: 03</v>
      </c>
      <c r="V2" s="205"/>
      <c r="W2" s="205"/>
      <c r="X2" s="205"/>
      <c r="Y2" s="205"/>
      <c r="Z2" s="205"/>
      <c r="AA2" s="205"/>
      <c r="AB2" s="205"/>
      <c r="AC2" s="205"/>
      <c r="AD2" s="705"/>
      <c r="AE2" s="705"/>
    </row>
    <row r="3" spans="1:31" ht="30" customHeight="1" x14ac:dyDescent="0.3">
      <c r="A3" s="669"/>
      <c r="B3" s="670"/>
      <c r="C3" s="671"/>
      <c r="D3" s="712" t="s">
        <v>620</v>
      </c>
      <c r="E3" s="712"/>
      <c r="F3" s="712"/>
      <c r="G3" s="712"/>
      <c r="H3" s="712"/>
      <c r="I3" s="712"/>
      <c r="J3" s="712"/>
      <c r="K3" s="712"/>
      <c r="L3" s="712"/>
      <c r="M3" s="712"/>
      <c r="N3" s="712"/>
      <c r="O3" s="712"/>
      <c r="P3" s="712"/>
      <c r="Q3" s="712"/>
      <c r="R3" s="712"/>
      <c r="S3" s="762"/>
      <c r="T3" s="712"/>
      <c r="U3" s="121" t="str">
        <f>Contexto!G3</f>
        <v>Fecha: 08/10/2024</v>
      </c>
      <c r="V3" s="205"/>
      <c r="W3" s="205"/>
      <c r="X3" s="205"/>
      <c r="Y3" s="205"/>
      <c r="Z3" s="205"/>
      <c r="AA3" s="205"/>
      <c r="AB3" s="205"/>
      <c r="AC3" s="205"/>
      <c r="AD3" s="705"/>
      <c r="AE3" s="705"/>
    </row>
    <row r="5" spans="1:31" ht="20.25" customHeight="1" x14ac:dyDescent="0.3">
      <c r="A5" s="689" t="s">
        <v>681</v>
      </c>
      <c r="B5" s="690"/>
      <c r="C5" s="690"/>
      <c r="D5" s="690"/>
      <c r="E5" s="690"/>
      <c r="F5" s="690"/>
      <c r="G5" s="690"/>
      <c r="H5" s="690"/>
      <c r="I5" s="690"/>
      <c r="J5" s="690"/>
      <c r="K5" s="690"/>
      <c r="L5" s="690"/>
      <c r="M5" s="690"/>
      <c r="N5" s="690"/>
      <c r="O5" s="690"/>
      <c r="P5" s="690"/>
      <c r="Q5" s="690"/>
      <c r="R5" s="690"/>
      <c r="S5" s="690"/>
      <c r="T5" s="690"/>
      <c r="U5" s="690"/>
    </row>
    <row r="7" spans="1:31" ht="15" customHeight="1" x14ac:dyDescent="0.3">
      <c r="A7" s="763"/>
      <c r="B7" s="764"/>
      <c r="C7" s="764"/>
      <c r="D7" s="764"/>
      <c r="E7" s="764"/>
      <c r="F7" s="764"/>
      <c r="G7" s="764"/>
      <c r="H7" s="764"/>
      <c r="I7" s="764"/>
      <c r="J7" s="764"/>
      <c r="K7" s="764"/>
      <c r="L7" s="765"/>
      <c r="M7" s="764"/>
      <c r="N7" s="764"/>
      <c r="O7" s="764"/>
      <c r="P7" s="764"/>
      <c r="Q7" s="764"/>
      <c r="R7" s="764"/>
      <c r="S7" s="766"/>
      <c r="T7" s="764"/>
      <c r="U7" s="764"/>
    </row>
    <row r="8" spans="1:31" ht="45.75" customHeight="1" x14ac:dyDescent="0.3">
      <c r="A8" s="756" t="s">
        <v>154</v>
      </c>
      <c r="B8" s="757"/>
      <c r="C8" s="757"/>
      <c r="D8" s="757"/>
      <c r="E8" s="757"/>
      <c r="F8" s="757"/>
      <c r="G8" s="757"/>
      <c r="H8" s="757"/>
      <c r="I8" s="760" t="s">
        <v>180</v>
      </c>
      <c r="J8" s="760"/>
      <c r="K8" s="760"/>
      <c r="L8" s="761"/>
      <c r="M8" s="760"/>
      <c r="N8" s="760"/>
      <c r="O8" s="760"/>
      <c r="P8" s="760"/>
      <c r="Q8" s="760"/>
      <c r="R8" s="767" t="s">
        <v>181</v>
      </c>
      <c r="S8" s="768"/>
      <c r="T8" s="767"/>
      <c r="U8" s="767"/>
    </row>
    <row r="9" spans="1:31" s="102" customFormat="1" ht="157.5" customHeight="1" x14ac:dyDescent="0.25">
      <c r="A9" s="373" t="s">
        <v>156</v>
      </c>
      <c r="B9" s="131" t="s">
        <v>0</v>
      </c>
      <c r="C9" s="373" t="s">
        <v>171</v>
      </c>
      <c r="D9" s="373" t="s">
        <v>3</v>
      </c>
      <c r="E9" s="210" t="s">
        <v>157</v>
      </c>
      <c r="F9" s="210" t="s">
        <v>161</v>
      </c>
      <c r="G9" s="210" t="s">
        <v>293</v>
      </c>
      <c r="H9" s="210" t="s">
        <v>158</v>
      </c>
      <c r="I9" s="374" t="s">
        <v>505</v>
      </c>
      <c r="J9" s="374" t="s">
        <v>543</v>
      </c>
      <c r="K9" s="375" t="s">
        <v>305</v>
      </c>
      <c r="L9" s="376" t="s">
        <v>604</v>
      </c>
      <c r="M9" s="375" t="s">
        <v>554</v>
      </c>
      <c r="N9" s="374" t="s">
        <v>544</v>
      </c>
      <c r="O9" s="374" t="s">
        <v>555</v>
      </c>
      <c r="P9" s="375" t="s">
        <v>556</v>
      </c>
      <c r="Q9" s="375" t="s">
        <v>557</v>
      </c>
      <c r="R9" s="232" t="s">
        <v>674</v>
      </c>
      <c r="S9" s="422" t="s">
        <v>159</v>
      </c>
      <c r="T9" s="232" t="s">
        <v>617</v>
      </c>
      <c r="U9" s="232" t="s">
        <v>618</v>
      </c>
    </row>
    <row r="10" spans="1:31" ht="153" customHeight="1" x14ac:dyDescent="0.3">
      <c r="A10" s="753" t="str">
        <f>MR_Corrup1!A9</f>
        <v xml:space="preserve">Gestión del Relacionamiento con la Ciudadanía </v>
      </c>
      <c r="B10" s="758" t="str">
        <f>+MR_Corrup1!B9</f>
        <v>1. Ampliar las oportunidades (oferta de bienes y servicios sin exclusión alguna) para el acceso, la práctica, la expresión, el disfrute, el conocimiento colectivo y la apropiación de las manifestaciones, los procesos y las experiencias artísticas, culturales, patrimoniales, creativas, recreativas y deportivas como fuerza transformadora de los cambios voluntarios de comportamiento de la sociedad y parte de la vida cotidiana de los ciudadanos.</v>
      </c>
      <c r="C10" s="377" t="str">
        <f>MR_Corrup1!C9</f>
        <v>RC-RCC -1</v>
      </c>
      <c r="D10" s="417" t="s">
        <v>744</v>
      </c>
      <c r="E10" s="417" t="str">
        <f>+MR_Corrup1!H9</f>
        <v>1. Ausencia de un sistema eficaz de supervisión para garantizar la actualización oportuna de la Guía de Trámites y Servicios.
2. Falta de conocimiento del personal responsable sobre los requerimientos normativos y la importancia de la actualización de los trámites.
3. Dependencia de métodos no automatizados para la actualización de información, lo que dificulta la gestión.
4. Deficiencias en la articulación entre las dependencias encargadas de la información publicada.
5. Consideración de la actualización de información como una tarea secundaria, sin la asignación de personal suficiente.</v>
      </c>
      <c r="F10" s="417" t="str">
        <f>+MR_Corrup1!I9</f>
        <v>1. Aumento de consultas y reclamos por parte de los usuarios debido a la falta de claridad en la información.
2. Posibilidad de errores en la presentación de documentos, lo que puede generar rechazos o solicitudes de corrección adicionales.
3. Reducción de la participación en programas y servicios ofrecidos por la entidad debido a la falta de confianza en la información proporcionada.
1. La ciudadanía puede perder confianza en la entidad debido a la percepción de falta de transparencia, profesionalismo o ética.
2. Posibles sanciones o llamados de atención por parte de organismos de control, como la Veeduría o la Procuraduría.
3. Los ciudadanos pueden tomar decisiones equivocadas o enfrentarse a barreras innecesarias debido a información incorrecta o desactualizada.
4. Si el riesgo se materializa, podría haber manipulación de los trámites para favorecer intereses particulares en detrimento de la ciudadanía.</v>
      </c>
      <c r="G10" s="379" t="str">
        <f>CONCATENATE(" *",MR_Corrup2!D12," *",MR_Corrup2!D13," *",MR_Corrup2!D14," *",MR_Corrup2!D15," *",MR_Corrup2!D16," *",MR_Corrup2!D17)</f>
        <v xml:space="preserve"> *PREVENTIVO * * * * *</v>
      </c>
      <c r="H10" s="418" t="str">
        <f>CONCATENATE(" *",MR_Corrup2!F12," *",MR_Corrup2!F13," *",MR_Corrup2!F14," *",MR_Corrup2!F15," *",MR_Corrup2!F16," *",MR_Corrup2!F17," *")</f>
        <v xml:space="preserve"> *El equipo de Relación con el Ciudadano, adscrito a la Dirección de Gestión Corporativa y Relación con el Ciudadano, programa reuniones mensuales con las áreas responsables de los trámites, OPAS y otros servicios de la Entidad. El propósito de estas reuniones es revisar y actualizar la información registrada en la Guía Distrital de Trámites y Servicios de Bogotá, con el fin de reducir la probabilidad de confusión y desinformación que pueda afectar la reputación de la Entidad y generar pérdida de confianza en la ciudadanía. Durante las reuniones, se consolidan observaciones y se identifican posibles inconsistencias en la información registrada. En caso de que el control no se aplique o surjan desviaciones, se define un plan de acción inmediato que incluye el envío de alertas por correo electrónico dirigidas a las áreas responsables para subsanar las deficiencias identificadas.
La evidencia de la ejecución del control se consigna en un acta que incluye las observaciones detectadas, y se radica en el sistema Orfeo para garantizar su trazabilidad y seguimiento. * * * * * *</v>
      </c>
      <c r="I10" s="370" t="str">
        <f>MR_Corrup2!D66</f>
        <v>RARO</v>
      </c>
      <c r="J10" s="370" t="str">
        <f>MR_Corrup2!E66</f>
        <v>MAYOR</v>
      </c>
      <c r="K10" s="306" t="str">
        <f>MR_Corrup2!F66</f>
        <v>ALTO</v>
      </c>
      <c r="L10" s="381" t="str">
        <f>CONCATENATE(" *",MR_Corrup2!Q12," *",MR_Corrup2!Q13," *",MR_Corrup2!Q14," *",MR_Corrup2!Q15," *",MR_Corrup2!Q16," *",MR_Corrup2!Q17)</f>
        <v xml:space="preserve"> *FUERTEFUERTE *FUERTE *FUERTE *FUERTE * *</v>
      </c>
      <c r="M10" s="362" t="str">
        <f>MR_Corrup2!G66</f>
        <v>FUERTE</v>
      </c>
      <c r="N10" s="370" t="str">
        <f>+MR_Corrup2!J66</f>
        <v>RARO</v>
      </c>
      <c r="O10" s="370" t="str">
        <f>J10</f>
        <v>MAYOR</v>
      </c>
      <c r="P10" s="306" t="str">
        <f>MR_Corrup2!I66</f>
        <v>ALTO</v>
      </c>
      <c r="Q10" s="382" t="s">
        <v>608</v>
      </c>
      <c r="R10" s="383" t="s">
        <v>769</v>
      </c>
      <c r="S10" s="426" t="s">
        <v>767</v>
      </c>
      <c r="T10" s="419">
        <v>45838</v>
      </c>
      <c r="U10" s="420">
        <v>45991</v>
      </c>
    </row>
    <row r="11" spans="1:31" ht="175.5" customHeight="1" x14ac:dyDescent="0.3">
      <c r="A11" s="754"/>
      <c r="B11" s="539"/>
      <c r="C11" s="377" t="str">
        <f>MR_Corrup1!C10</f>
        <v>RC-RCC -2</v>
      </c>
      <c r="D11" s="417" t="str">
        <f>+MR_Corrup1!G9</f>
        <v>RC-RCC-01: Posibilidad de recibir algún beneficio a nombre propio o de un tercero, debido a la manipulación y  desactualización de la información en la Guía de Trámites y Servicios, incumpliendo los requerimientos de los trámites y generando confusiones o falsas expectativas.</v>
      </c>
      <c r="E11" s="417" t="str">
        <f>+MR_Corrup1!H10</f>
        <v>1.Falta de promoción de valores institucionales que prevengan actos de corrupción entre los servidores públicos.
2. Percepción de baja probabilidad de ser detectado y sancionado por actos irregulares.
3. Desconocimiento de normas anticorrupción y de las consecuencias legales de aceptar dádivas.</v>
      </c>
      <c r="F11" s="417" t="str">
        <f>+MR_Corrup1!I10</f>
        <v>1. Percepción de corrupción dentro de la organización, lo que reduce la confianza ciudadana y la credibilidad institucional.
2. Posibilidad de sanciones legales y administrativas para la entidad y los funcionarios involucrados.
3. Demandas, investigaciones o procesos judiciales que impacten la estabilidad del funcionario y la entidad.
4. Generación de desconfianza entre los colaboradores, lo que afecta la cohesión y el desempeño del equipo.
5. Contribución a la percepción generalizada de corrupción en las instituciones públicas.</v>
      </c>
      <c r="G11" s="379" t="str">
        <f>CONCATENATE(" *",MR_Corrup2!D23," *",MR_Corrup2!D24," *",MR_Corrup2!D25," *",MR_Corrup2!D26," *",MR_Corrup2!D27," *",MR_Corrup2!D28)</f>
        <v xml:space="preserve"> *PREVENTIVO * * * * *</v>
      </c>
      <c r="H11" s="418" t="str">
        <f>CONCATENATE(" *",MR_Corrup2!F23," *",MR_Corrup2!F24," *",MR_Corrup2!F25," *",MR_Corrup2!F26," *",MR_Corrup2!F27," *",MR_Corrup2!F28," *")</f>
        <v xml:space="preserve"> *La Dirección de Gestión Corporativa y Relación con el Ciudadano, en articulación con la Oficina de Comunicaciones, diseña y elabora semestralmente fondos de pantalla informativos que se implementan en los equipos de cómputo institucionales. Previamente, se realiza una reunión con la Oficina de Comunicaciones para plantear la necesidad de difusión y definir los mensajes clave, asegurando que sean efectivos, alineados con los objetivos institucionales, y que promuevan el uso del canal de denuncia anónima. El propósito de este control es prevenir posibles actos de soborno o conductas inadecuadas mediante la sensibilización y promoción de un canal seguro y confidencial para reportar irregularidades. Los fondos de pantalla incluyen mensajes claros y accesibles que explican el proceso de reporte, destacando la confidencialidad garantizada para los denunciantes. En caso de que no se ejecute el diseño o implementación de los fondos de pantalla, se activa una estrategia alternativa que consiste en el envío masivo de correos electrónicos informativos a todos los servidores y contratistas, con los mismos mensajes clave. La evidencia de la ejecución del control, incluidas las actas de reunión en el sistema Orfeo para garantizar su trazabilidad y seguimiento. * * * * * *</v>
      </c>
      <c r="I11" s="370" t="str">
        <f>MR_Corrup2!D67</f>
        <v>RARO</v>
      </c>
      <c r="J11" s="370" t="str">
        <f>MR_Corrup2!E67</f>
        <v>MAYOR</v>
      </c>
      <c r="K11" s="306" t="str">
        <f>MR_Corrup2!F67</f>
        <v>ALTO</v>
      </c>
      <c r="L11" s="381" t="str">
        <f>CONCATENATE(" *",MR_Corrup2!Q23," *",MR_Corrup2!Q24," *",MR_Corrup2!Q25," *",MR_Corrup2!Q26," *",MR_Corrup2!Q27," *",MR_Corrup2!Q28)</f>
        <v xml:space="preserve"> *FUERTEFUERTE *FUERTE * * * *</v>
      </c>
      <c r="M11" s="362" t="str">
        <f>MR_Corrup2!G67</f>
        <v>FUERTE</v>
      </c>
      <c r="N11" s="370" t="str">
        <f>+MR_Corrup2!J67</f>
        <v>RARO</v>
      </c>
      <c r="O11" s="370" t="str">
        <f>J11</f>
        <v>MAYOR</v>
      </c>
      <c r="P11" s="306" t="str">
        <f>MR_Corrup2!I67</f>
        <v>ALTO</v>
      </c>
      <c r="Q11" s="382" t="s">
        <v>608</v>
      </c>
      <c r="R11" s="384" t="s">
        <v>766</v>
      </c>
      <c r="S11" s="423" t="s">
        <v>768</v>
      </c>
      <c r="T11" s="419">
        <v>45838</v>
      </c>
      <c r="U11" s="420">
        <v>45991</v>
      </c>
    </row>
    <row r="12" spans="1:31" ht="49.5" hidden="1" x14ac:dyDescent="0.3">
      <c r="A12" s="754"/>
      <c r="B12" s="539"/>
      <c r="C12" s="377" t="str">
        <f>MR_Corrup1!C11</f>
        <v>--</v>
      </c>
      <c r="D12" s="378">
        <f>+MR_Corrup1!G11</f>
        <v>0</v>
      </c>
      <c r="E12" s="378">
        <f>+MR_Corrup1!H11</f>
        <v>0</v>
      </c>
      <c r="F12" s="378">
        <f>+MR_Corrup1!I11</f>
        <v>0</v>
      </c>
      <c r="G12" s="379" t="str">
        <f>CONCATENATE(" *",MR_Corrup2!D34," *",MR_Corrup2!D35," *",MR_Corrup2!D36," *",MR_Corrup2!D37," *",MR_Corrup2!D38," *",MR_Corrup2!D39)</f>
        <v xml:space="preserve"> * * * * * *</v>
      </c>
      <c r="H12" s="380" t="str">
        <f>CONCATENATE(" *",MR_Corrup2!F34," *",MR_Corrup2!F35," *",MR_Corrup2!F36," *",MR_Corrup2!F37," *",MR_Corrup2!F38," *",MR_Corrup2!F39," *")</f>
        <v xml:space="preserve"> * * * * * * *</v>
      </c>
      <c r="I12" s="370">
        <f>MR_Corrup2!D68</f>
        <v>0</v>
      </c>
      <c r="J12" s="370" t="str">
        <f>MR_Corrup2!E68</f>
        <v>SIN IMPACTO</v>
      </c>
      <c r="K12" s="306" t="e">
        <f>MR_Corrup2!F68</f>
        <v>#N/A</v>
      </c>
      <c r="L12" s="381" t="str">
        <f>CONCATENATE(" *",MR_Corrup2!Q34," *",MR_Corrup2!Q35," *",MR_Corrup2!Q36," *",MR_Corrup2!Q37," *",MR_Corrup2!Q38," *",MR_Corrup2!Q39)</f>
        <v xml:space="preserve"> *FUERTE *FUERTE *FUERTE *FUERTE *FUERTE *FUERTE</v>
      </c>
      <c r="M12" s="362" t="e">
        <f>MR_Corrup2!G68</f>
        <v>#DIV/0!</v>
      </c>
      <c r="N12" s="370" t="e">
        <f>+MR_Corrup2!J68</f>
        <v>#DIV/0!</v>
      </c>
      <c r="O12" s="370" t="str">
        <f>J12</f>
        <v>SIN IMPACTO</v>
      </c>
      <c r="P12" s="306" t="e">
        <f>MR_Corrup2!I68</f>
        <v>#DIV/0!</v>
      </c>
      <c r="Q12" s="382"/>
      <c r="R12" s="308"/>
      <c r="S12" s="424"/>
      <c r="T12" s="316"/>
      <c r="U12" s="316"/>
    </row>
    <row r="13" spans="1:31" hidden="1" x14ac:dyDescent="0.3">
      <c r="A13" s="754"/>
      <c r="B13" s="539"/>
      <c r="C13" s="377" t="str">
        <f>MR_Corrup1!C12</f>
        <v>--</v>
      </c>
      <c r="D13" s="378">
        <f>+MR_Corrup1!G12</f>
        <v>0</v>
      </c>
      <c r="E13" s="378">
        <f>+MR_Corrup1!H12</f>
        <v>0</v>
      </c>
      <c r="F13" s="378">
        <f>+MR_Corrup1!I12</f>
        <v>0</v>
      </c>
      <c r="G13" s="379" t="str">
        <f>CONCATENATE(" *",MR_Corrup2!D45," *",MR_Corrup2!D46," *",MR_Corrup2!D47," *",MR_Corrup2!D48," *",MR_Corrup2!D49," *",MR_Corrup2!D50)</f>
        <v xml:space="preserve"> * * * * * *</v>
      </c>
      <c r="H13" s="380" t="str">
        <f>CONCATENATE(" *",MR_Corrup2!F45," *",MR_Corrup2!F46," *",MR_Corrup2!F47," *",MR_Corrup2!F48," *",MR_Corrup2!F49," *",MR_Corrup2!F50," *")</f>
        <v xml:space="preserve"> * * * * * * *</v>
      </c>
      <c r="I13" s="370">
        <f>MR_Corrup2!D69</f>
        <v>0</v>
      </c>
      <c r="J13" s="370" t="str">
        <f>MR_Corrup2!E69</f>
        <v>SIN IMPACTO</v>
      </c>
      <c r="K13" s="306" t="e">
        <f>MR_Corrup2!F69</f>
        <v>#N/A</v>
      </c>
      <c r="L13" s="381" t="str">
        <f>CONCATENATE(" *",MR_Corrup2!Q45," *",MR_Corrup2!Q46," *",MR_Corrup2!Q47," *",MR_Corrup2!Q48," *",MR_Corrup2!Q49," *",MR_Corrup2!Q50)</f>
        <v xml:space="preserve"> * * * * * *</v>
      </c>
      <c r="M13" s="362" t="e">
        <f>MR_Corrup2!G69</f>
        <v>#DIV/0!</v>
      </c>
      <c r="N13" s="370" t="e">
        <f>+MR_Corrup2!J69</f>
        <v>#DIV/0!</v>
      </c>
      <c r="O13" s="370" t="str">
        <f>J13</f>
        <v>SIN IMPACTO</v>
      </c>
      <c r="P13" s="306" t="e">
        <f>MR_Corrup2!I69</f>
        <v>#DIV/0!</v>
      </c>
      <c r="Q13" s="382"/>
      <c r="R13" s="385"/>
      <c r="S13" s="425"/>
      <c r="T13" s="385"/>
      <c r="U13" s="385"/>
    </row>
    <row r="14" spans="1:31" hidden="1" x14ac:dyDescent="0.3">
      <c r="A14" s="755"/>
      <c r="B14" s="759"/>
      <c r="C14" s="377" t="str">
        <f>MR_Corrup1!C13</f>
        <v>--</v>
      </c>
      <c r="D14" s="378">
        <f>+MR_Corrup1!G13</f>
        <v>0</v>
      </c>
      <c r="E14" s="378">
        <f>+MR_Corrup1!H13</f>
        <v>0</v>
      </c>
      <c r="F14" s="378">
        <f>+MR_Corrup1!I13</f>
        <v>0</v>
      </c>
      <c r="G14" s="379" t="str">
        <f>CONCATENATE(" *",MR_Corrup2!D56," *",MR_Corrup2!D57," *",MR_Corrup2!D58," *",MR_Corrup2!D59," *",MR_Corrup2!D60," *",MR_Corrup2!D61)</f>
        <v xml:space="preserve"> * * * * * *</v>
      </c>
      <c r="H14" s="380" t="str">
        <f>CONCATENATE(" *",MR_Corrup2!F56," *",MR_Corrup2!F57," *",MR_Corrup2!F58," *",MR_Corrup2!F59," *",MR_Corrup2!F60," *",MR_Corrup2!F61," *")</f>
        <v xml:space="preserve"> * * * * * * *</v>
      </c>
      <c r="I14" s="370">
        <f>MR_Corrup2!D70</f>
        <v>0</v>
      </c>
      <c r="J14" s="370" t="str">
        <f>MR_Corrup2!E70</f>
        <v>SIN IMPACTO</v>
      </c>
      <c r="K14" s="306" t="e">
        <f>MR_Corrup2!F70</f>
        <v>#N/A</v>
      </c>
      <c r="L14" s="381" t="str">
        <f>CONCATENATE(" *",MR_Corrup2!Q56," *",MR_Corrup2!Q57," *",MR_Corrup2!Q58," *",MR_Corrup2!Q59," *",MR_Corrup2!Q60," *",MR_Corrup2!Q61)</f>
        <v xml:space="preserve"> * * * * * *</v>
      </c>
      <c r="M14" s="362" t="e">
        <f>MR_Corrup2!G70</f>
        <v>#DIV/0!</v>
      </c>
      <c r="N14" s="370" t="e">
        <f>+MR_Corrup2!J70</f>
        <v>#DIV/0!</v>
      </c>
      <c r="O14" s="370" t="str">
        <f>J14</f>
        <v>SIN IMPACTO</v>
      </c>
      <c r="P14" s="306" t="e">
        <f>MR_Corrup2!I70</f>
        <v>#DIV/0!</v>
      </c>
      <c r="Q14" s="382"/>
      <c r="R14" s="385"/>
      <c r="S14" s="425"/>
      <c r="T14" s="385"/>
      <c r="U14" s="385"/>
    </row>
    <row r="15" spans="1:31" s="79" customFormat="1" x14ac:dyDescent="0.3">
      <c r="H15" s="224"/>
      <c r="I15" s="224"/>
      <c r="J15" s="224"/>
    </row>
    <row r="16" spans="1:31" x14ac:dyDescent="0.3">
      <c r="H16" s="101"/>
      <c r="I16" s="101"/>
      <c r="J16" s="101"/>
    </row>
    <row r="17" spans="8:10" x14ac:dyDescent="0.3">
      <c r="H17" s="101"/>
      <c r="I17" s="101"/>
      <c r="J17" s="101"/>
    </row>
    <row r="18" spans="8:10" x14ac:dyDescent="0.3">
      <c r="H18" s="101"/>
      <c r="I18" s="101"/>
      <c r="J18" s="101"/>
    </row>
    <row r="19" spans="8:10" x14ac:dyDescent="0.3">
      <c r="H19" s="101"/>
      <c r="I19" s="101"/>
      <c r="J19" s="101"/>
    </row>
    <row r="20" spans="8:10" x14ac:dyDescent="0.3">
      <c r="H20" s="101"/>
      <c r="I20" s="101"/>
      <c r="J20" s="101"/>
    </row>
    <row r="21" spans="8:10" x14ac:dyDescent="0.3">
      <c r="H21" s="101"/>
      <c r="I21" s="101"/>
      <c r="J21" s="101"/>
    </row>
    <row r="22" spans="8:10" x14ac:dyDescent="0.3">
      <c r="H22" s="101"/>
      <c r="I22" s="101"/>
      <c r="J22" s="101"/>
    </row>
    <row r="23" spans="8:10" x14ac:dyDescent="0.3">
      <c r="H23" s="101"/>
      <c r="I23" s="101"/>
      <c r="J23" s="101"/>
    </row>
    <row r="24" spans="8:10" x14ac:dyDescent="0.3">
      <c r="H24" s="101"/>
      <c r="I24" s="101"/>
      <c r="J24" s="101"/>
    </row>
    <row r="25" spans="8:10" x14ac:dyDescent="0.3">
      <c r="H25" s="101"/>
      <c r="I25" s="101"/>
      <c r="J25" s="101"/>
    </row>
    <row r="26" spans="8:10" x14ac:dyDescent="0.3">
      <c r="H26" s="101"/>
      <c r="I26" s="101"/>
      <c r="J26" s="101"/>
    </row>
    <row r="27" spans="8:10" x14ac:dyDescent="0.3">
      <c r="H27" s="101"/>
      <c r="I27" s="101"/>
      <c r="J27" s="101"/>
    </row>
    <row r="28" spans="8:10" x14ac:dyDescent="0.3">
      <c r="H28" s="101"/>
      <c r="I28" s="101"/>
      <c r="J28" s="101"/>
    </row>
    <row r="29" spans="8:10" x14ac:dyDescent="0.3">
      <c r="H29" s="101"/>
      <c r="I29" s="101"/>
      <c r="J29" s="101"/>
    </row>
    <row r="30" spans="8:10" x14ac:dyDescent="0.3">
      <c r="H30" s="101"/>
      <c r="I30" s="101"/>
      <c r="J30" s="101"/>
    </row>
    <row r="31" spans="8:10" x14ac:dyDescent="0.3">
      <c r="H31" s="101"/>
      <c r="I31" s="101"/>
      <c r="J31" s="101"/>
    </row>
    <row r="33" spans="3:10" x14ac:dyDescent="0.3">
      <c r="H33" s="101"/>
      <c r="I33" s="101"/>
      <c r="J33" s="101"/>
    </row>
    <row r="34" spans="3:10" x14ac:dyDescent="0.3">
      <c r="H34" s="101"/>
      <c r="I34" s="101"/>
      <c r="J34" s="101"/>
    </row>
    <row r="35" spans="3:10" x14ac:dyDescent="0.3">
      <c r="C35" s="275"/>
      <c r="H35" s="101"/>
      <c r="I35" s="101"/>
      <c r="J35" s="101"/>
    </row>
    <row r="36" spans="3:10" x14ac:dyDescent="0.3">
      <c r="H36" s="101"/>
      <c r="I36" s="101"/>
      <c r="J36" s="101"/>
    </row>
    <row r="37" spans="3:10" x14ac:dyDescent="0.3">
      <c r="H37" s="101"/>
      <c r="I37" s="101"/>
      <c r="J37" s="101"/>
    </row>
    <row r="38" spans="3:10" x14ac:dyDescent="0.3">
      <c r="H38" s="101"/>
      <c r="I38" s="101"/>
      <c r="J38" s="101"/>
    </row>
    <row r="39" spans="3:10" x14ac:dyDescent="0.3">
      <c r="H39" s="101"/>
      <c r="I39" s="101"/>
      <c r="J39" s="101"/>
    </row>
    <row r="40" spans="3:10" x14ac:dyDescent="0.3">
      <c r="H40" s="101"/>
      <c r="I40" s="101"/>
      <c r="J40" s="101"/>
    </row>
    <row r="41" spans="3:10" x14ac:dyDescent="0.3">
      <c r="H41" s="101"/>
      <c r="I41" s="101"/>
      <c r="J41" s="101"/>
    </row>
    <row r="42" spans="3:10" x14ac:dyDescent="0.3">
      <c r="H42" s="101"/>
      <c r="I42" s="101"/>
      <c r="J42" s="101"/>
    </row>
    <row r="43" spans="3:10" x14ac:dyDescent="0.3">
      <c r="H43" s="101"/>
      <c r="I43" s="101"/>
      <c r="J43" s="101"/>
    </row>
    <row r="44" spans="3:10" x14ac:dyDescent="0.3">
      <c r="H44" s="101"/>
      <c r="I44" s="101"/>
      <c r="J44" s="101"/>
    </row>
    <row r="45" spans="3:10" x14ac:dyDescent="0.3">
      <c r="H45" s="101"/>
      <c r="I45" s="101"/>
      <c r="J45" s="101"/>
    </row>
    <row r="46" spans="3:10" x14ac:dyDescent="0.3">
      <c r="H46" s="101"/>
      <c r="I46" s="101"/>
      <c r="J46" s="101"/>
    </row>
    <row r="47" spans="3:10" x14ac:dyDescent="0.3">
      <c r="H47" s="101"/>
      <c r="I47" s="101"/>
      <c r="J47" s="101"/>
    </row>
    <row r="48" spans="3:10" x14ac:dyDescent="0.3">
      <c r="H48" s="101"/>
      <c r="I48" s="101"/>
      <c r="J48" s="101"/>
    </row>
    <row r="49" spans="8:10" x14ac:dyDescent="0.3">
      <c r="H49" s="101"/>
      <c r="I49" s="101"/>
      <c r="J49" s="101"/>
    </row>
    <row r="50" spans="8:10" x14ac:dyDescent="0.3">
      <c r="H50" s="101"/>
      <c r="I50" s="101"/>
      <c r="J50" s="101"/>
    </row>
    <row r="51" spans="8:10" x14ac:dyDescent="0.3">
      <c r="H51" s="101"/>
      <c r="I51" s="101"/>
      <c r="J51" s="101"/>
    </row>
    <row r="52" spans="8:10" x14ac:dyDescent="0.3">
      <c r="H52" s="101"/>
      <c r="I52" s="101"/>
      <c r="J52" s="101"/>
    </row>
    <row r="53" spans="8:10" x14ac:dyDescent="0.3">
      <c r="H53" s="101"/>
      <c r="I53" s="101"/>
      <c r="J53" s="101"/>
    </row>
    <row r="54" spans="8:10" x14ac:dyDescent="0.3">
      <c r="H54" s="101"/>
      <c r="I54" s="101"/>
      <c r="J54" s="101"/>
    </row>
    <row r="55" spans="8:10" x14ac:dyDescent="0.3">
      <c r="H55" s="101"/>
      <c r="I55" s="101"/>
      <c r="J55" s="101"/>
    </row>
    <row r="56" spans="8:10" x14ac:dyDescent="0.3">
      <c r="H56" s="101"/>
      <c r="I56" s="101"/>
      <c r="J56" s="101"/>
    </row>
    <row r="57" spans="8:10" x14ac:dyDescent="0.3">
      <c r="H57" s="101"/>
      <c r="I57" s="101"/>
      <c r="J57" s="101"/>
    </row>
    <row r="58" spans="8:10" x14ac:dyDescent="0.3">
      <c r="H58" s="101"/>
      <c r="I58" s="101"/>
      <c r="J58" s="101"/>
    </row>
    <row r="59" spans="8:10" x14ac:dyDescent="0.3">
      <c r="H59" s="101"/>
      <c r="I59" s="101"/>
      <c r="J59" s="101"/>
    </row>
    <row r="60" spans="8:10" x14ac:dyDescent="0.3">
      <c r="H60" s="101"/>
      <c r="I60" s="101"/>
      <c r="J60" s="101"/>
    </row>
    <row r="61" spans="8:10" x14ac:dyDescent="0.3">
      <c r="H61" s="101"/>
      <c r="I61" s="101"/>
      <c r="J61" s="101"/>
    </row>
    <row r="62" spans="8:10" x14ac:dyDescent="0.3">
      <c r="H62" s="101"/>
      <c r="I62" s="101"/>
      <c r="J62" s="101"/>
    </row>
    <row r="63" spans="8:10" x14ac:dyDescent="0.3">
      <c r="H63" s="101"/>
      <c r="I63" s="101"/>
      <c r="J63" s="101"/>
    </row>
    <row r="64" spans="8:10" x14ac:dyDescent="0.3">
      <c r="H64" s="101"/>
      <c r="I64" s="101"/>
      <c r="J64" s="101"/>
    </row>
    <row r="65" spans="8:10" x14ac:dyDescent="0.3">
      <c r="H65" s="101"/>
      <c r="I65" s="101"/>
      <c r="J65" s="101"/>
    </row>
    <row r="66" spans="8:10" x14ac:dyDescent="0.3">
      <c r="H66" s="101"/>
      <c r="I66" s="101"/>
      <c r="J66" s="101"/>
    </row>
    <row r="67" spans="8:10" x14ac:dyDescent="0.3">
      <c r="H67" s="101"/>
      <c r="I67" s="101"/>
      <c r="J67" s="101"/>
    </row>
    <row r="68" spans="8:10" x14ac:dyDescent="0.3">
      <c r="H68" s="101"/>
      <c r="I68" s="101"/>
      <c r="J68" s="101"/>
    </row>
    <row r="69" spans="8:10" x14ac:dyDescent="0.3">
      <c r="H69" s="101"/>
      <c r="I69" s="101"/>
      <c r="J69" s="101"/>
    </row>
    <row r="70" spans="8:10" x14ac:dyDescent="0.3">
      <c r="H70" s="101"/>
      <c r="I70" s="101"/>
      <c r="J70" s="101"/>
    </row>
    <row r="71" spans="8:10" x14ac:dyDescent="0.3">
      <c r="H71" s="101"/>
      <c r="I71" s="101"/>
      <c r="J71" s="101"/>
    </row>
    <row r="72" spans="8:10" x14ac:dyDescent="0.3">
      <c r="H72" s="101"/>
      <c r="I72" s="101"/>
      <c r="J72" s="101"/>
    </row>
    <row r="73" spans="8:10" x14ac:dyDescent="0.3">
      <c r="H73" s="101"/>
      <c r="I73" s="101"/>
      <c r="J73" s="101"/>
    </row>
    <row r="74" spans="8:10" x14ac:dyDescent="0.3">
      <c r="H74" s="101"/>
      <c r="I74" s="101"/>
      <c r="J74" s="101"/>
    </row>
    <row r="75" spans="8:10" x14ac:dyDescent="0.3">
      <c r="H75" s="101"/>
      <c r="I75" s="101"/>
      <c r="J75" s="101"/>
    </row>
    <row r="76" spans="8:10" x14ac:dyDescent="0.3">
      <c r="H76" s="101"/>
      <c r="I76" s="101"/>
      <c r="J76" s="101"/>
    </row>
    <row r="77" spans="8:10" x14ac:dyDescent="0.3">
      <c r="H77" s="101"/>
      <c r="I77" s="101"/>
      <c r="J77" s="101"/>
    </row>
    <row r="78" spans="8:10" x14ac:dyDescent="0.3">
      <c r="H78" s="101"/>
      <c r="I78" s="101"/>
      <c r="J78" s="101"/>
    </row>
    <row r="79" spans="8:10" x14ac:dyDescent="0.3">
      <c r="H79" s="101"/>
      <c r="I79" s="101"/>
      <c r="J79" s="101"/>
    </row>
    <row r="80" spans="8:10" x14ac:dyDescent="0.3">
      <c r="H80" s="101"/>
      <c r="I80" s="101"/>
      <c r="J80" s="101"/>
    </row>
    <row r="81" spans="8:10" x14ac:dyDescent="0.3">
      <c r="H81" s="101"/>
      <c r="I81" s="101"/>
      <c r="J81" s="101"/>
    </row>
    <row r="82" spans="8:10" x14ac:dyDescent="0.3">
      <c r="H82" s="101"/>
      <c r="I82" s="101"/>
      <c r="J82" s="101"/>
    </row>
    <row r="83" spans="8:10" x14ac:dyDescent="0.3">
      <c r="H83" s="101"/>
      <c r="I83" s="101"/>
      <c r="J83" s="101"/>
    </row>
    <row r="84" spans="8:10" x14ac:dyDescent="0.3">
      <c r="H84" s="101"/>
      <c r="I84" s="101"/>
      <c r="J84" s="101"/>
    </row>
    <row r="85" spans="8:10" x14ac:dyDescent="0.3">
      <c r="H85" s="101"/>
      <c r="I85" s="101"/>
      <c r="J85" s="101"/>
    </row>
    <row r="86" spans="8:10" x14ac:dyDescent="0.3">
      <c r="H86" s="101"/>
      <c r="I86" s="101"/>
      <c r="J86" s="101"/>
    </row>
    <row r="87" spans="8:10" x14ac:dyDescent="0.3">
      <c r="H87" s="101"/>
      <c r="I87" s="101"/>
      <c r="J87" s="101"/>
    </row>
    <row r="88" spans="8:10" x14ac:dyDescent="0.3">
      <c r="H88" s="101"/>
      <c r="I88" s="101"/>
      <c r="J88" s="101"/>
    </row>
    <row r="89" spans="8:10" x14ac:dyDescent="0.3">
      <c r="H89" s="101"/>
      <c r="I89" s="101"/>
      <c r="J89" s="101"/>
    </row>
    <row r="90" spans="8:10" x14ac:dyDescent="0.3">
      <c r="H90" s="101"/>
      <c r="I90" s="101"/>
      <c r="J90" s="101"/>
    </row>
    <row r="91" spans="8:10" x14ac:dyDescent="0.3">
      <c r="H91" s="101"/>
      <c r="I91" s="101"/>
      <c r="J91" s="101"/>
    </row>
    <row r="92" spans="8:10" x14ac:dyDescent="0.3">
      <c r="H92" s="101"/>
      <c r="I92" s="101"/>
      <c r="J92" s="101"/>
    </row>
    <row r="93" spans="8:10" x14ac:dyDescent="0.3">
      <c r="H93" s="101"/>
      <c r="I93" s="101"/>
      <c r="J93" s="101"/>
    </row>
    <row r="94" spans="8:10" x14ac:dyDescent="0.3">
      <c r="H94" s="101"/>
      <c r="I94" s="101"/>
      <c r="J94" s="101"/>
    </row>
    <row r="95" spans="8:10" x14ac:dyDescent="0.3">
      <c r="H95" s="101"/>
      <c r="I95" s="101"/>
      <c r="J95" s="101"/>
    </row>
    <row r="96" spans="8:10" x14ac:dyDescent="0.3">
      <c r="H96" s="101"/>
      <c r="I96" s="101"/>
      <c r="J96" s="101"/>
    </row>
    <row r="97" spans="8:10" x14ac:dyDescent="0.3">
      <c r="H97" s="101"/>
      <c r="I97" s="101"/>
      <c r="J97" s="101"/>
    </row>
    <row r="98" spans="8:10" x14ac:dyDescent="0.3">
      <c r="H98" s="101"/>
      <c r="I98" s="101"/>
      <c r="J98" s="101"/>
    </row>
    <row r="99" spans="8:10" x14ac:dyDescent="0.3">
      <c r="H99" s="101"/>
      <c r="I99" s="101"/>
      <c r="J99" s="101"/>
    </row>
    <row r="100" spans="8:10" x14ac:dyDescent="0.3">
      <c r="H100" s="101"/>
      <c r="I100" s="101"/>
      <c r="J100" s="101"/>
    </row>
    <row r="101" spans="8:10" x14ac:dyDescent="0.3">
      <c r="H101" s="101"/>
      <c r="I101" s="101"/>
      <c r="J101" s="101"/>
    </row>
    <row r="102" spans="8:10" x14ac:dyDescent="0.3">
      <c r="H102" s="101"/>
      <c r="I102" s="101"/>
      <c r="J102" s="101"/>
    </row>
    <row r="103" spans="8:10" x14ac:dyDescent="0.3">
      <c r="H103" s="101"/>
      <c r="I103" s="101"/>
      <c r="J103" s="101"/>
    </row>
    <row r="104" spans="8:10" x14ac:dyDescent="0.3">
      <c r="H104" s="101"/>
      <c r="I104" s="101"/>
      <c r="J104" s="101"/>
    </row>
    <row r="105" spans="8:10" x14ac:dyDescent="0.3">
      <c r="H105" s="101"/>
      <c r="I105" s="101"/>
      <c r="J105" s="101"/>
    </row>
    <row r="106" spans="8:10" x14ac:dyDescent="0.3">
      <c r="H106" s="101"/>
      <c r="I106" s="101"/>
      <c r="J106" s="101"/>
    </row>
    <row r="107" spans="8:10" x14ac:dyDescent="0.3">
      <c r="H107" s="101"/>
      <c r="I107" s="101"/>
      <c r="J107" s="101"/>
    </row>
    <row r="108" spans="8:10" x14ac:dyDescent="0.3">
      <c r="H108" s="101"/>
      <c r="I108" s="101"/>
      <c r="J108" s="101"/>
    </row>
    <row r="109" spans="8:10" x14ac:dyDescent="0.3">
      <c r="H109" s="101"/>
      <c r="I109" s="101"/>
      <c r="J109" s="101"/>
    </row>
    <row r="110" spans="8:10" x14ac:dyDescent="0.3">
      <c r="H110" s="101"/>
      <c r="I110" s="101"/>
      <c r="J110" s="101"/>
    </row>
    <row r="111" spans="8:10" x14ac:dyDescent="0.3">
      <c r="H111" s="101"/>
      <c r="I111" s="101"/>
      <c r="J111" s="101"/>
    </row>
    <row r="112" spans="8:10" x14ac:dyDescent="0.3">
      <c r="H112" s="101"/>
      <c r="I112" s="101"/>
      <c r="J112" s="101"/>
    </row>
    <row r="113" spans="8:10" x14ac:dyDescent="0.3">
      <c r="H113" s="101"/>
      <c r="I113" s="101"/>
      <c r="J113" s="101"/>
    </row>
    <row r="114" spans="8:10" x14ac:dyDescent="0.3">
      <c r="H114" s="101"/>
      <c r="I114" s="101"/>
      <c r="J114" s="101"/>
    </row>
    <row r="115" spans="8:10" x14ac:dyDescent="0.3">
      <c r="H115" s="101"/>
      <c r="I115" s="101"/>
      <c r="J115" s="101"/>
    </row>
    <row r="116" spans="8:10" x14ac:dyDescent="0.3">
      <c r="H116" s="101"/>
      <c r="I116" s="101"/>
      <c r="J116" s="101"/>
    </row>
    <row r="117" spans="8:10" x14ac:dyDescent="0.3">
      <c r="H117" s="101"/>
      <c r="I117" s="101"/>
      <c r="J117" s="101"/>
    </row>
    <row r="118" spans="8:10" x14ac:dyDescent="0.3">
      <c r="H118" s="101"/>
      <c r="I118" s="101"/>
      <c r="J118" s="101"/>
    </row>
    <row r="119" spans="8:10" x14ac:dyDescent="0.3">
      <c r="H119" s="101"/>
      <c r="I119" s="101"/>
      <c r="J119" s="101"/>
    </row>
    <row r="120" spans="8:10" x14ac:dyDescent="0.3">
      <c r="H120" s="101"/>
      <c r="I120" s="101"/>
      <c r="J120" s="101"/>
    </row>
    <row r="121" spans="8:10" x14ac:dyDescent="0.3">
      <c r="H121" s="101"/>
      <c r="I121" s="101"/>
      <c r="J121" s="101"/>
    </row>
    <row r="122" spans="8:10" x14ac:dyDescent="0.3">
      <c r="H122" s="101"/>
      <c r="I122" s="101"/>
      <c r="J122" s="101"/>
    </row>
    <row r="123" spans="8:10" x14ac:dyDescent="0.3">
      <c r="H123" s="101"/>
      <c r="I123" s="101"/>
      <c r="J123" s="101"/>
    </row>
    <row r="124" spans="8:10" x14ac:dyDescent="0.3">
      <c r="H124" s="101"/>
      <c r="I124" s="101"/>
      <c r="J124" s="101"/>
    </row>
    <row r="125" spans="8:10" x14ac:dyDescent="0.3">
      <c r="H125" s="101"/>
      <c r="I125" s="101"/>
      <c r="J125" s="101"/>
    </row>
    <row r="126" spans="8:10" x14ac:dyDescent="0.3">
      <c r="H126" s="101"/>
      <c r="I126" s="101"/>
      <c r="J126" s="101"/>
    </row>
    <row r="127" spans="8:10" x14ac:dyDescent="0.3">
      <c r="H127" s="101"/>
      <c r="I127" s="101"/>
      <c r="J127" s="101"/>
    </row>
    <row r="128" spans="8:10" x14ac:dyDescent="0.3">
      <c r="H128" s="101"/>
      <c r="I128" s="101"/>
      <c r="J128" s="101"/>
    </row>
    <row r="129" spans="8:10" x14ac:dyDescent="0.3">
      <c r="H129" s="101"/>
      <c r="I129" s="101"/>
      <c r="J129" s="101"/>
    </row>
    <row r="130" spans="8:10" x14ac:dyDescent="0.3">
      <c r="H130" s="101"/>
      <c r="I130" s="101"/>
      <c r="J130" s="101"/>
    </row>
    <row r="131" spans="8:10" x14ac:dyDescent="0.3">
      <c r="H131" s="101"/>
      <c r="I131" s="101"/>
      <c r="J131" s="101"/>
    </row>
    <row r="132" spans="8:10" x14ac:dyDescent="0.3">
      <c r="H132" s="101"/>
      <c r="I132" s="101"/>
      <c r="J132" s="101"/>
    </row>
    <row r="133" spans="8:10" x14ac:dyDescent="0.3">
      <c r="H133" s="101"/>
      <c r="I133" s="101"/>
      <c r="J133" s="101"/>
    </row>
    <row r="134" spans="8:10" x14ac:dyDescent="0.3">
      <c r="H134" s="101"/>
      <c r="I134" s="101"/>
      <c r="J134" s="101"/>
    </row>
    <row r="135" spans="8:10" x14ac:dyDescent="0.3">
      <c r="H135" s="101"/>
      <c r="I135" s="101"/>
      <c r="J135" s="101"/>
    </row>
    <row r="136" spans="8:10" x14ac:dyDescent="0.3">
      <c r="H136" s="101"/>
      <c r="I136" s="101"/>
      <c r="J136" s="101"/>
    </row>
    <row r="137" spans="8:10" x14ac:dyDescent="0.3">
      <c r="H137" s="101"/>
      <c r="I137" s="101"/>
      <c r="J137" s="101"/>
    </row>
    <row r="138" spans="8:10" x14ac:dyDescent="0.3">
      <c r="H138" s="101"/>
      <c r="I138" s="101"/>
      <c r="J138" s="101"/>
    </row>
    <row r="139" spans="8:10" x14ac:dyDescent="0.3">
      <c r="H139" s="101"/>
      <c r="I139" s="101"/>
      <c r="J139" s="101"/>
    </row>
    <row r="140" spans="8:10" x14ac:dyDescent="0.3">
      <c r="H140" s="101"/>
      <c r="I140" s="101"/>
      <c r="J140" s="101"/>
    </row>
    <row r="141" spans="8:10" x14ac:dyDescent="0.3">
      <c r="H141" s="101"/>
      <c r="I141" s="101"/>
      <c r="J141" s="101"/>
    </row>
    <row r="142" spans="8:10" x14ac:dyDescent="0.3">
      <c r="H142" s="101"/>
      <c r="I142" s="101"/>
      <c r="J142" s="101"/>
    </row>
    <row r="143" spans="8:10" x14ac:dyDescent="0.3">
      <c r="H143" s="101"/>
      <c r="I143" s="101"/>
      <c r="J143" s="101"/>
    </row>
    <row r="144" spans="8:10" x14ac:dyDescent="0.3">
      <c r="H144" s="101"/>
      <c r="I144" s="101"/>
      <c r="J144" s="101"/>
    </row>
    <row r="145" spans="8:10" x14ac:dyDescent="0.3">
      <c r="H145" s="101"/>
      <c r="I145" s="101"/>
      <c r="J145" s="101"/>
    </row>
    <row r="146" spans="8:10" x14ac:dyDescent="0.3">
      <c r="H146" s="101"/>
      <c r="I146" s="101"/>
      <c r="J146" s="101"/>
    </row>
    <row r="147" spans="8:10" x14ac:dyDescent="0.3">
      <c r="H147" s="101"/>
      <c r="I147" s="101"/>
      <c r="J147" s="101"/>
    </row>
    <row r="148" spans="8:10" x14ac:dyDescent="0.3">
      <c r="H148" s="101"/>
      <c r="I148" s="101"/>
      <c r="J148" s="101"/>
    </row>
    <row r="149" spans="8:10" x14ac:dyDescent="0.3">
      <c r="H149" s="101"/>
      <c r="I149" s="101"/>
      <c r="J149" s="101"/>
    </row>
    <row r="150" spans="8:10" x14ac:dyDescent="0.3">
      <c r="H150" s="101"/>
      <c r="I150" s="101"/>
      <c r="J150" s="101"/>
    </row>
    <row r="151" spans="8:10" x14ac:dyDescent="0.3">
      <c r="H151" s="101"/>
      <c r="I151" s="101"/>
      <c r="J151" s="101"/>
    </row>
    <row r="152" spans="8:10" x14ac:dyDescent="0.3">
      <c r="H152" s="101"/>
      <c r="I152" s="101"/>
      <c r="J152" s="101"/>
    </row>
    <row r="153" spans="8:10" x14ac:dyDescent="0.3">
      <c r="H153" s="101"/>
      <c r="I153" s="101"/>
      <c r="J153" s="101"/>
    </row>
    <row r="154" spans="8:10" x14ac:dyDescent="0.3">
      <c r="H154" s="101"/>
      <c r="I154" s="101"/>
      <c r="J154" s="101"/>
    </row>
    <row r="155" spans="8:10" x14ac:dyDescent="0.3">
      <c r="H155" s="101"/>
      <c r="I155" s="101"/>
      <c r="J155" s="101"/>
    </row>
    <row r="156" spans="8:10" x14ac:dyDescent="0.3">
      <c r="H156" s="101"/>
      <c r="I156" s="101"/>
      <c r="J156" s="101"/>
    </row>
    <row r="157" spans="8:10" x14ac:dyDescent="0.3">
      <c r="H157" s="101"/>
      <c r="I157" s="101"/>
      <c r="J157" s="101"/>
    </row>
    <row r="158" spans="8:10" x14ac:dyDescent="0.3">
      <c r="H158" s="101"/>
      <c r="I158" s="101"/>
      <c r="J158" s="101"/>
    </row>
    <row r="159" spans="8:10" x14ac:dyDescent="0.3">
      <c r="H159" s="101"/>
      <c r="I159" s="101"/>
      <c r="J159" s="101"/>
    </row>
    <row r="160" spans="8:10" x14ac:dyDescent="0.3">
      <c r="H160" s="101"/>
      <c r="I160" s="101"/>
      <c r="J160" s="101"/>
    </row>
    <row r="161" spans="8:10" x14ac:dyDescent="0.3">
      <c r="H161" s="101"/>
      <c r="I161" s="101"/>
      <c r="J161" s="101"/>
    </row>
    <row r="162" spans="8:10" x14ac:dyDescent="0.3">
      <c r="H162" s="101"/>
      <c r="I162" s="101"/>
      <c r="J162" s="101"/>
    </row>
    <row r="163" spans="8:10" x14ac:dyDescent="0.3">
      <c r="H163" s="101"/>
      <c r="I163" s="101"/>
      <c r="J163" s="101"/>
    </row>
    <row r="164" spans="8:10" x14ac:dyDescent="0.3">
      <c r="H164" s="101"/>
      <c r="I164" s="101"/>
      <c r="J164" s="101"/>
    </row>
    <row r="165" spans="8:10" x14ac:dyDescent="0.3">
      <c r="H165" s="101"/>
      <c r="I165" s="101"/>
      <c r="J165" s="101"/>
    </row>
    <row r="166" spans="8:10" x14ac:dyDescent="0.3">
      <c r="H166" s="101"/>
      <c r="I166" s="101"/>
      <c r="J166" s="101"/>
    </row>
    <row r="167" spans="8:10" x14ac:dyDescent="0.3">
      <c r="H167" s="101"/>
      <c r="I167" s="101"/>
      <c r="J167" s="101"/>
    </row>
    <row r="168" spans="8:10" x14ac:dyDescent="0.3">
      <c r="H168" s="101"/>
      <c r="I168" s="101"/>
      <c r="J168" s="101"/>
    </row>
    <row r="169" spans="8:10" x14ac:dyDescent="0.3">
      <c r="H169" s="101"/>
      <c r="I169" s="101"/>
      <c r="J169" s="101"/>
    </row>
    <row r="170" spans="8:10" x14ac:dyDescent="0.3">
      <c r="H170" s="101"/>
      <c r="I170" s="101"/>
      <c r="J170" s="101"/>
    </row>
    <row r="171" spans="8:10" x14ac:dyDescent="0.3">
      <c r="H171" s="101"/>
      <c r="I171" s="101"/>
      <c r="J171" s="101"/>
    </row>
    <row r="172" spans="8:10" x14ac:dyDescent="0.3">
      <c r="H172" s="101"/>
      <c r="I172" s="101"/>
      <c r="J172" s="101"/>
    </row>
    <row r="173" spans="8:10" x14ac:dyDescent="0.3">
      <c r="H173" s="101"/>
      <c r="I173" s="101"/>
      <c r="J173" s="101"/>
    </row>
    <row r="174" spans="8:10" x14ac:dyDescent="0.3">
      <c r="H174" s="101"/>
      <c r="I174" s="101"/>
      <c r="J174" s="101"/>
    </row>
    <row r="175" spans="8:10" x14ac:dyDescent="0.3">
      <c r="H175" s="101"/>
      <c r="I175" s="101"/>
      <c r="J175" s="101"/>
    </row>
    <row r="176" spans="8:10" x14ac:dyDescent="0.3">
      <c r="H176" s="101"/>
      <c r="I176" s="101"/>
      <c r="J176" s="101"/>
    </row>
    <row r="177" spans="8:10" x14ac:dyDescent="0.3">
      <c r="H177" s="101"/>
      <c r="I177" s="101"/>
      <c r="J177" s="101"/>
    </row>
    <row r="178" spans="8:10" x14ac:dyDescent="0.3">
      <c r="H178" s="101"/>
      <c r="I178" s="101"/>
      <c r="J178" s="101"/>
    </row>
    <row r="179" spans="8:10" x14ac:dyDescent="0.3">
      <c r="H179" s="101"/>
      <c r="I179" s="101"/>
      <c r="J179" s="101"/>
    </row>
    <row r="180" spans="8:10" x14ac:dyDescent="0.3">
      <c r="H180" s="101"/>
      <c r="I180" s="101"/>
      <c r="J180" s="101"/>
    </row>
    <row r="181" spans="8:10" x14ac:dyDescent="0.3">
      <c r="H181" s="101"/>
      <c r="I181" s="101"/>
      <c r="J181" s="101"/>
    </row>
    <row r="182" spans="8:10" x14ac:dyDescent="0.3">
      <c r="H182" s="101"/>
      <c r="I182" s="101"/>
      <c r="J182" s="101"/>
    </row>
    <row r="183" spans="8:10" x14ac:dyDescent="0.3">
      <c r="H183" s="101"/>
      <c r="I183" s="101"/>
      <c r="J183" s="101"/>
    </row>
    <row r="184" spans="8:10" x14ac:dyDescent="0.3">
      <c r="H184" s="101"/>
      <c r="I184" s="101"/>
      <c r="J184" s="101"/>
    </row>
    <row r="185" spans="8:10" x14ac:dyDescent="0.3">
      <c r="H185" s="101"/>
      <c r="I185" s="101"/>
      <c r="J185" s="101"/>
    </row>
    <row r="186" spans="8:10" x14ac:dyDescent="0.3">
      <c r="H186" s="101"/>
      <c r="I186" s="101"/>
      <c r="J186" s="101"/>
    </row>
    <row r="187" spans="8:10" x14ac:dyDescent="0.3">
      <c r="H187" s="101"/>
      <c r="I187" s="101"/>
      <c r="J187" s="101"/>
    </row>
    <row r="188" spans="8:10" x14ac:dyDescent="0.3">
      <c r="H188" s="101"/>
      <c r="I188" s="101"/>
      <c r="J188" s="101"/>
    </row>
    <row r="189" spans="8:10" x14ac:dyDescent="0.3">
      <c r="H189" s="101"/>
      <c r="I189" s="101"/>
      <c r="J189" s="101"/>
    </row>
    <row r="190" spans="8:10" x14ac:dyDescent="0.3">
      <c r="H190" s="101"/>
      <c r="I190" s="101"/>
      <c r="J190" s="101"/>
    </row>
    <row r="191" spans="8:10" x14ac:dyDescent="0.3">
      <c r="H191" s="101"/>
      <c r="I191" s="101"/>
      <c r="J191" s="101"/>
    </row>
    <row r="192" spans="8:10" x14ac:dyDescent="0.3">
      <c r="H192" s="101"/>
      <c r="I192" s="101"/>
      <c r="J192" s="101"/>
    </row>
    <row r="193" spans="8:10" x14ac:dyDescent="0.3">
      <c r="H193" s="101"/>
      <c r="I193" s="101"/>
      <c r="J193" s="101"/>
    </row>
    <row r="194" spans="8:10" x14ac:dyDescent="0.3">
      <c r="H194" s="101"/>
      <c r="I194" s="101"/>
      <c r="J194" s="101"/>
    </row>
    <row r="195" spans="8:10" x14ac:dyDescent="0.3">
      <c r="H195" s="101"/>
      <c r="I195" s="101"/>
      <c r="J195" s="101"/>
    </row>
    <row r="196" spans="8:10" x14ac:dyDescent="0.3">
      <c r="H196" s="101"/>
      <c r="I196" s="101"/>
      <c r="J196" s="101"/>
    </row>
    <row r="197" spans="8:10" x14ac:dyDescent="0.3">
      <c r="H197" s="101"/>
      <c r="I197" s="101"/>
      <c r="J197" s="101"/>
    </row>
    <row r="198" spans="8:10" x14ac:dyDescent="0.3">
      <c r="H198" s="101"/>
      <c r="I198" s="101"/>
      <c r="J198" s="101"/>
    </row>
    <row r="199" spans="8:10" x14ac:dyDescent="0.3">
      <c r="H199" s="101"/>
      <c r="I199" s="101"/>
      <c r="J199" s="101"/>
    </row>
    <row r="200" spans="8:10" x14ac:dyDescent="0.3">
      <c r="H200" s="101"/>
      <c r="I200" s="101"/>
      <c r="J200" s="101"/>
    </row>
    <row r="201" spans="8:10" x14ac:dyDescent="0.3">
      <c r="H201" s="101"/>
      <c r="I201" s="101"/>
      <c r="J201" s="101"/>
    </row>
    <row r="202" spans="8:10" x14ac:dyDescent="0.3">
      <c r="H202" s="101"/>
      <c r="I202" s="101"/>
      <c r="J202" s="101"/>
    </row>
    <row r="203" spans="8:10" x14ac:dyDescent="0.3">
      <c r="H203" s="101"/>
      <c r="I203" s="101"/>
      <c r="J203" s="101"/>
    </row>
    <row r="204" spans="8:10" x14ac:dyDescent="0.3">
      <c r="H204" s="101"/>
      <c r="I204" s="101"/>
      <c r="J204" s="101"/>
    </row>
    <row r="205" spans="8:10" x14ac:dyDescent="0.3">
      <c r="H205" s="101"/>
      <c r="I205" s="101"/>
      <c r="J205" s="101"/>
    </row>
    <row r="206" spans="8:10" x14ac:dyDescent="0.3">
      <c r="H206" s="101"/>
      <c r="I206" s="101"/>
      <c r="J206" s="101"/>
    </row>
    <row r="207" spans="8:10" x14ac:dyDescent="0.3">
      <c r="H207" s="101"/>
      <c r="I207" s="101"/>
      <c r="J207" s="101"/>
    </row>
    <row r="208" spans="8:10" x14ac:dyDescent="0.3">
      <c r="H208" s="101"/>
      <c r="I208" s="101"/>
      <c r="J208" s="101"/>
    </row>
    <row r="209" spans="8:10" x14ac:dyDescent="0.3">
      <c r="H209" s="101"/>
      <c r="I209" s="101"/>
      <c r="J209" s="101"/>
    </row>
    <row r="210" spans="8:10" x14ac:dyDescent="0.3">
      <c r="H210" s="101"/>
      <c r="I210" s="101"/>
      <c r="J210" s="101"/>
    </row>
    <row r="211" spans="8:10" x14ac:dyDescent="0.3">
      <c r="H211" s="101"/>
      <c r="I211" s="101"/>
      <c r="J211" s="101"/>
    </row>
    <row r="212" spans="8:10" x14ac:dyDescent="0.3">
      <c r="H212" s="101"/>
      <c r="I212" s="101"/>
      <c r="J212" s="101"/>
    </row>
    <row r="213" spans="8:10" x14ac:dyDescent="0.3">
      <c r="H213" s="101"/>
      <c r="I213" s="101"/>
      <c r="J213" s="101"/>
    </row>
    <row r="214" spans="8:10" x14ac:dyDescent="0.3">
      <c r="H214" s="101"/>
      <c r="I214" s="101"/>
      <c r="J214" s="101"/>
    </row>
    <row r="215" spans="8:10" x14ac:dyDescent="0.3">
      <c r="H215" s="101"/>
      <c r="I215" s="101"/>
      <c r="J215" s="101"/>
    </row>
    <row r="216" spans="8:10" x14ac:dyDescent="0.3">
      <c r="H216" s="101"/>
      <c r="I216" s="101"/>
      <c r="J216" s="101"/>
    </row>
    <row r="217" spans="8:10" x14ac:dyDescent="0.3">
      <c r="H217" s="101"/>
      <c r="I217" s="101"/>
      <c r="J217" s="101"/>
    </row>
    <row r="218" spans="8:10" x14ac:dyDescent="0.3">
      <c r="H218" s="101"/>
      <c r="I218" s="101"/>
      <c r="J218" s="101"/>
    </row>
    <row r="219" spans="8:10" x14ac:dyDescent="0.3">
      <c r="H219" s="101"/>
      <c r="I219" s="101"/>
      <c r="J219" s="101"/>
    </row>
    <row r="220" spans="8:10" x14ac:dyDescent="0.3">
      <c r="H220" s="101"/>
      <c r="I220" s="101"/>
      <c r="J220" s="101"/>
    </row>
    <row r="221" spans="8:10" x14ac:dyDescent="0.3">
      <c r="H221" s="101"/>
      <c r="I221" s="101"/>
      <c r="J221" s="101"/>
    </row>
    <row r="222" spans="8:10" x14ac:dyDescent="0.3">
      <c r="H222" s="101"/>
      <c r="I222" s="101"/>
      <c r="J222" s="101"/>
    </row>
    <row r="223" spans="8:10" x14ac:dyDescent="0.3">
      <c r="H223" s="101"/>
      <c r="I223" s="101"/>
      <c r="J223" s="101"/>
    </row>
    <row r="224" spans="8:10" x14ac:dyDescent="0.3">
      <c r="H224" s="101"/>
      <c r="I224" s="101"/>
      <c r="J224" s="101"/>
    </row>
    <row r="225" spans="8:10" x14ac:dyDescent="0.3">
      <c r="H225" s="101"/>
      <c r="I225" s="101"/>
      <c r="J225" s="101"/>
    </row>
    <row r="226" spans="8:10" x14ac:dyDescent="0.3">
      <c r="H226" s="101"/>
      <c r="I226" s="101"/>
      <c r="J226" s="101"/>
    </row>
    <row r="227" spans="8:10" x14ac:dyDescent="0.3">
      <c r="H227" s="101"/>
      <c r="I227" s="101"/>
      <c r="J227" s="101"/>
    </row>
    <row r="228" spans="8:10" x14ac:dyDescent="0.3">
      <c r="H228" s="101"/>
      <c r="I228" s="101"/>
      <c r="J228" s="101"/>
    </row>
    <row r="229" spans="8:10" x14ac:dyDescent="0.3">
      <c r="H229" s="101"/>
      <c r="I229" s="101"/>
      <c r="J229" s="101"/>
    </row>
    <row r="230" spans="8:10" x14ac:dyDescent="0.3">
      <c r="H230" s="101"/>
      <c r="I230" s="101"/>
      <c r="J230" s="101"/>
    </row>
    <row r="231" spans="8:10" x14ac:dyDescent="0.3">
      <c r="H231" s="101"/>
      <c r="I231" s="101"/>
      <c r="J231" s="101"/>
    </row>
    <row r="232" spans="8:10" x14ac:dyDescent="0.3">
      <c r="H232" s="101"/>
      <c r="I232" s="101"/>
      <c r="J232" s="101"/>
    </row>
    <row r="233" spans="8:10" x14ac:dyDescent="0.3">
      <c r="H233" s="101"/>
      <c r="I233" s="101"/>
      <c r="J233" s="101"/>
    </row>
    <row r="234" spans="8:10" x14ac:dyDescent="0.3">
      <c r="H234" s="101"/>
      <c r="I234" s="101"/>
      <c r="J234" s="101"/>
    </row>
    <row r="235" spans="8:10" x14ac:dyDescent="0.3">
      <c r="H235" s="101"/>
      <c r="I235" s="101"/>
      <c r="J235" s="101"/>
    </row>
    <row r="236" spans="8:10" x14ac:dyDescent="0.3">
      <c r="H236" s="101"/>
      <c r="I236" s="101"/>
      <c r="J236" s="101"/>
    </row>
    <row r="237" spans="8:10" x14ac:dyDescent="0.3">
      <c r="H237" s="101"/>
      <c r="I237" s="101"/>
      <c r="J237" s="101"/>
    </row>
    <row r="238" spans="8:10" x14ac:dyDescent="0.3">
      <c r="H238" s="101"/>
      <c r="I238" s="101"/>
      <c r="J238" s="101"/>
    </row>
    <row r="239" spans="8:10" x14ac:dyDescent="0.3">
      <c r="H239" s="101"/>
      <c r="I239" s="101"/>
      <c r="J239" s="101"/>
    </row>
    <row r="240" spans="8:10" x14ac:dyDescent="0.3">
      <c r="H240" s="101"/>
      <c r="I240" s="101"/>
      <c r="J240" s="101"/>
    </row>
    <row r="241" spans="8:10" x14ac:dyDescent="0.3">
      <c r="H241" s="101"/>
      <c r="I241" s="101"/>
      <c r="J241" s="101"/>
    </row>
    <row r="242" spans="8:10" x14ac:dyDescent="0.3">
      <c r="H242" s="101"/>
      <c r="I242" s="101"/>
      <c r="J242" s="101"/>
    </row>
    <row r="243" spans="8:10" x14ac:dyDescent="0.3">
      <c r="H243" s="101"/>
      <c r="I243" s="101"/>
      <c r="J243" s="101"/>
    </row>
    <row r="244" spans="8:10" x14ac:dyDescent="0.3">
      <c r="H244" s="101"/>
      <c r="I244" s="101"/>
      <c r="J244" s="101"/>
    </row>
    <row r="245" spans="8:10" x14ac:dyDescent="0.3">
      <c r="H245" s="101"/>
      <c r="I245" s="101"/>
      <c r="J245" s="101"/>
    </row>
    <row r="246" spans="8:10" x14ac:dyDescent="0.3">
      <c r="H246" s="101"/>
      <c r="I246" s="101"/>
      <c r="J246" s="101"/>
    </row>
    <row r="247" spans="8:10" x14ac:dyDescent="0.3">
      <c r="H247" s="101"/>
      <c r="I247" s="101"/>
      <c r="J247" s="101"/>
    </row>
    <row r="248" spans="8:10" x14ac:dyDescent="0.3">
      <c r="H248" s="101"/>
      <c r="I248" s="101"/>
      <c r="J248" s="101"/>
    </row>
    <row r="249" spans="8:10" x14ac:dyDescent="0.3">
      <c r="H249" s="101"/>
      <c r="I249" s="101"/>
      <c r="J249" s="101"/>
    </row>
    <row r="250" spans="8:10" x14ac:dyDescent="0.3">
      <c r="H250" s="101"/>
      <c r="I250" s="101"/>
      <c r="J250" s="101"/>
    </row>
    <row r="251" spans="8:10" x14ac:dyDescent="0.3">
      <c r="H251" s="101"/>
      <c r="I251" s="101"/>
      <c r="J251" s="101"/>
    </row>
    <row r="252" spans="8:10" x14ac:dyDescent="0.3">
      <c r="H252" s="101"/>
      <c r="I252" s="101"/>
      <c r="J252" s="101"/>
    </row>
    <row r="253" spans="8:10" x14ac:dyDescent="0.3">
      <c r="H253" s="101"/>
      <c r="I253" s="101"/>
      <c r="J253" s="101"/>
    </row>
    <row r="254" spans="8:10" x14ac:dyDescent="0.3">
      <c r="H254" s="101"/>
      <c r="I254" s="101"/>
      <c r="J254" s="101"/>
    </row>
    <row r="255" spans="8:10" x14ac:dyDescent="0.3">
      <c r="H255" s="101"/>
      <c r="I255" s="101"/>
      <c r="J255" s="101"/>
    </row>
    <row r="256" spans="8:10" x14ac:dyDescent="0.3">
      <c r="H256" s="101"/>
      <c r="I256" s="101"/>
      <c r="J256" s="101"/>
    </row>
    <row r="257" spans="8:10" x14ac:dyDescent="0.3">
      <c r="H257" s="101"/>
      <c r="I257" s="101"/>
      <c r="J257" s="101"/>
    </row>
    <row r="258" spans="8:10" x14ac:dyDescent="0.3">
      <c r="H258" s="101"/>
      <c r="I258" s="101"/>
      <c r="J258" s="101"/>
    </row>
    <row r="259" spans="8:10" x14ac:dyDescent="0.3">
      <c r="H259" s="101"/>
      <c r="I259" s="101"/>
      <c r="J259" s="101"/>
    </row>
    <row r="260" spans="8:10" x14ac:dyDescent="0.3">
      <c r="H260" s="101"/>
      <c r="I260" s="101"/>
      <c r="J260" s="101"/>
    </row>
    <row r="261" spans="8:10" x14ac:dyDescent="0.3">
      <c r="H261" s="101"/>
      <c r="I261" s="101"/>
      <c r="J261" s="101"/>
    </row>
    <row r="262" spans="8:10" x14ac:dyDescent="0.3">
      <c r="H262" s="101"/>
      <c r="I262" s="101"/>
      <c r="J262" s="101"/>
    </row>
    <row r="263" spans="8:10" x14ac:dyDescent="0.3">
      <c r="H263" s="101"/>
      <c r="I263" s="101"/>
      <c r="J263" s="101"/>
    </row>
    <row r="264" spans="8:10" x14ac:dyDescent="0.3">
      <c r="H264" s="101"/>
      <c r="I264" s="101"/>
      <c r="J264" s="101"/>
    </row>
    <row r="265" spans="8:10" x14ac:dyDescent="0.3">
      <c r="H265" s="101"/>
      <c r="I265" s="101"/>
      <c r="J265" s="101"/>
    </row>
    <row r="266" spans="8:10" x14ac:dyDescent="0.3">
      <c r="H266" s="101"/>
      <c r="I266" s="101"/>
      <c r="J266" s="101"/>
    </row>
    <row r="267" spans="8:10" x14ac:dyDescent="0.3">
      <c r="H267" s="101"/>
      <c r="I267" s="101"/>
      <c r="J267" s="101"/>
    </row>
    <row r="268" spans="8:10" x14ac:dyDescent="0.3">
      <c r="H268" s="101"/>
      <c r="I268" s="101"/>
      <c r="J268" s="101"/>
    </row>
    <row r="269" spans="8:10" x14ac:dyDescent="0.3">
      <c r="H269" s="101"/>
      <c r="I269" s="101"/>
      <c r="J269" s="101"/>
    </row>
    <row r="270" spans="8:10" x14ac:dyDescent="0.3">
      <c r="H270" s="101"/>
      <c r="I270" s="101"/>
      <c r="J270" s="101"/>
    </row>
    <row r="271" spans="8:10" x14ac:dyDescent="0.3">
      <c r="H271" s="101"/>
      <c r="I271" s="101"/>
      <c r="J271" s="101"/>
    </row>
    <row r="272" spans="8:10" x14ac:dyDescent="0.3">
      <c r="H272" s="101"/>
      <c r="I272" s="101"/>
      <c r="J272" s="101"/>
    </row>
    <row r="273" spans="8:10" x14ac:dyDescent="0.3">
      <c r="H273" s="101"/>
      <c r="I273" s="101"/>
      <c r="J273" s="101"/>
    </row>
    <row r="274" spans="8:10" x14ac:dyDescent="0.3">
      <c r="H274" s="101"/>
      <c r="I274" s="101"/>
      <c r="J274" s="101"/>
    </row>
    <row r="275" spans="8:10" x14ac:dyDescent="0.3">
      <c r="H275" s="101"/>
      <c r="I275" s="101"/>
      <c r="J275" s="101"/>
    </row>
    <row r="276" spans="8:10" x14ac:dyDescent="0.3">
      <c r="H276" s="101"/>
      <c r="I276" s="101"/>
      <c r="J276" s="101"/>
    </row>
    <row r="277" spans="8:10" x14ac:dyDescent="0.3">
      <c r="H277" s="101"/>
      <c r="I277" s="101"/>
      <c r="J277" s="101"/>
    </row>
    <row r="278" spans="8:10" x14ac:dyDescent="0.3">
      <c r="H278" s="101"/>
      <c r="I278" s="101"/>
      <c r="J278" s="101"/>
    </row>
    <row r="279" spans="8:10" x14ac:dyDescent="0.3">
      <c r="H279" s="101"/>
      <c r="I279" s="101"/>
      <c r="J279" s="101"/>
    </row>
    <row r="280" spans="8:10" x14ac:dyDescent="0.3">
      <c r="H280" s="101"/>
      <c r="I280" s="101"/>
      <c r="J280" s="101"/>
    </row>
    <row r="281" spans="8:10" x14ac:dyDescent="0.3">
      <c r="H281" s="101"/>
      <c r="I281" s="101"/>
      <c r="J281" s="101"/>
    </row>
    <row r="282" spans="8:10" x14ac:dyDescent="0.3">
      <c r="H282" s="101"/>
      <c r="I282" s="101"/>
      <c r="J282" s="101"/>
    </row>
    <row r="283" spans="8:10" x14ac:dyDescent="0.3">
      <c r="H283" s="101"/>
      <c r="I283" s="101"/>
      <c r="J283" s="101"/>
    </row>
    <row r="284" spans="8:10" x14ac:dyDescent="0.3">
      <c r="H284" s="101"/>
      <c r="I284" s="101"/>
      <c r="J284" s="101"/>
    </row>
    <row r="285" spans="8:10" x14ac:dyDescent="0.3">
      <c r="H285" s="101"/>
      <c r="I285" s="101"/>
      <c r="J285" s="101"/>
    </row>
    <row r="286" spans="8:10" x14ac:dyDescent="0.3">
      <c r="H286" s="101"/>
      <c r="I286" s="101"/>
      <c r="J286" s="101"/>
    </row>
    <row r="287" spans="8:10" x14ac:dyDescent="0.3">
      <c r="H287" s="101"/>
      <c r="I287" s="101"/>
      <c r="J287" s="101"/>
    </row>
    <row r="288" spans="8:10" x14ac:dyDescent="0.3">
      <c r="H288" s="101"/>
      <c r="I288" s="101"/>
      <c r="J288" s="101"/>
    </row>
    <row r="289" spans="8:10" x14ac:dyDescent="0.3">
      <c r="H289" s="101"/>
      <c r="I289" s="101"/>
      <c r="J289" s="101"/>
    </row>
    <row r="290" spans="8:10" x14ac:dyDescent="0.3">
      <c r="H290" s="101"/>
      <c r="I290" s="101"/>
      <c r="J290" s="101"/>
    </row>
    <row r="291" spans="8:10" x14ac:dyDescent="0.3">
      <c r="H291" s="101"/>
      <c r="I291" s="101"/>
      <c r="J291" s="101"/>
    </row>
    <row r="292" spans="8:10" x14ac:dyDescent="0.3">
      <c r="H292" s="101"/>
      <c r="I292" s="101"/>
      <c r="J292" s="101"/>
    </row>
    <row r="293" spans="8:10" x14ac:dyDescent="0.3">
      <c r="H293" s="101"/>
      <c r="I293" s="101"/>
      <c r="J293" s="101"/>
    </row>
    <row r="294" spans="8:10" x14ac:dyDescent="0.3">
      <c r="H294" s="101"/>
      <c r="I294" s="101"/>
      <c r="J294" s="101"/>
    </row>
    <row r="295" spans="8:10" x14ac:dyDescent="0.3">
      <c r="H295" s="101"/>
      <c r="I295" s="101"/>
      <c r="J295" s="101"/>
    </row>
    <row r="296" spans="8:10" x14ac:dyDescent="0.3">
      <c r="H296" s="101"/>
      <c r="I296" s="101"/>
      <c r="J296" s="101"/>
    </row>
    <row r="297" spans="8:10" x14ac:dyDescent="0.3">
      <c r="H297" s="101"/>
      <c r="I297" s="101"/>
      <c r="J297" s="101"/>
    </row>
    <row r="298" spans="8:10" x14ac:dyDescent="0.3">
      <c r="H298" s="101"/>
      <c r="I298" s="101"/>
      <c r="J298" s="101"/>
    </row>
    <row r="299" spans="8:10" x14ac:dyDescent="0.3">
      <c r="H299" s="101"/>
      <c r="I299" s="101"/>
      <c r="J299" s="101"/>
    </row>
    <row r="300" spans="8:10" x14ac:dyDescent="0.3">
      <c r="H300" s="101"/>
      <c r="I300" s="101"/>
      <c r="J300" s="101"/>
    </row>
    <row r="301" spans="8:10" x14ac:dyDescent="0.3">
      <c r="H301" s="101"/>
      <c r="I301" s="101"/>
      <c r="J301" s="101"/>
    </row>
    <row r="302" spans="8:10" x14ac:dyDescent="0.3">
      <c r="H302" s="101"/>
      <c r="I302" s="101"/>
      <c r="J302" s="101"/>
    </row>
    <row r="303" spans="8:10" x14ac:dyDescent="0.3">
      <c r="H303" s="101"/>
      <c r="I303" s="101"/>
      <c r="J303" s="101"/>
    </row>
    <row r="304" spans="8:10" x14ac:dyDescent="0.3">
      <c r="H304" s="101"/>
      <c r="I304" s="101"/>
      <c r="J304" s="101"/>
    </row>
    <row r="305" spans="8:10" x14ac:dyDescent="0.3">
      <c r="H305" s="101"/>
      <c r="I305" s="101"/>
      <c r="J305" s="101"/>
    </row>
    <row r="306" spans="8:10" x14ac:dyDescent="0.3">
      <c r="H306" s="101"/>
      <c r="I306" s="101"/>
      <c r="J306" s="101"/>
    </row>
    <row r="307" spans="8:10" x14ac:dyDescent="0.3">
      <c r="H307" s="101"/>
      <c r="I307" s="101"/>
      <c r="J307" s="101"/>
    </row>
    <row r="308" spans="8:10" x14ac:dyDescent="0.3">
      <c r="H308" s="101"/>
      <c r="I308" s="101"/>
      <c r="J308" s="101"/>
    </row>
    <row r="309" spans="8:10" x14ac:dyDescent="0.3">
      <c r="H309" s="101"/>
      <c r="I309" s="101"/>
      <c r="J309" s="101"/>
    </row>
    <row r="310" spans="8:10" x14ac:dyDescent="0.3">
      <c r="H310" s="101"/>
      <c r="I310" s="101"/>
      <c r="J310" s="101"/>
    </row>
  </sheetData>
  <mergeCells count="13">
    <mergeCell ref="A10:A14"/>
    <mergeCell ref="A8:H8"/>
    <mergeCell ref="B10:B14"/>
    <mergeCell ref="AD1:AE1"/>
    <mergeCell ref="AD2:AE2"/>
    <mergeCell ref="AD3:AE3"/>
    <mergeCell ref="I8:Q8"/>
    <mergeCell ref="D1:T2"/>
    <mergeCell ref="D3:T3"/>
    <mergeCell ref="A7:U7"/>
    <mergeCell ref="R8:U8"/>
    <mergeCell ref="A1:C3"/>
    <mergeCell ref="A5:U5"/>
  </mergeCells>
  <conditionalFormatting sqref="K10:L14 P10:P14">
    <cfRule type="cellIs" dxfId="3" priority="13" operator="equal">
      <formula>"BAJO"</formula>
    </cfRule>
    <cfRule type="cellIs" dxfId="2" priority="14" operator="equal">
      <formula>"MODERADO"</formula>
    </cfRule>
    <cfRule type="cellIs" dxfId="1" priority="15" operator="equal">
      <formula>"ALTO"</formula>
    </cfRule>
    <cfRule type="cellIs" dxfId="0" priority="16" operator="equal">
      <formula>"EXTREMO"</formula>
    </cfRule>
  </conditionalFormatting>
  <dataValidations count="1">
    <dataValidation type="list" allowBlank="1" showInputMessage="1" showErrorMessage="1" sqref="Q10:Q14">
      <formula1>"REDUCIR"</formula1>
    </dataValidation>
  </dataValidations>
  <printOptions horizontalCentered="1" verticalCentered="1"/>
  <pageMargins left="0.70866141732283472" right="0.70866141732283472" top="0.74803149606299213" bottom="0.74803149606299213" header="0.31496062992125984" footer="0.31496062992125984"/>
  <pageSetup scale="20" orientation="landscape" r:id="rId1"/>
  <headerFooter>
    <oddFooter>&amp;CPágina &amp;P de &amp;N</oddFooter>
  </headerFooter>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4:B47"/>
  <sheetViews>
    <sheetView workbookViewId="0">
      <selection activeCell="C12" sqref="C12"/>
    </sheetView>
  </sheetViews>
  <sheetFormatPr baseColWidth="10" defaultRowHeight="15" x14ac:dyDescent="0.25"/>
  <cols>
    <col min="1" max="1" width="44.140625" customWidth="1"/>
    <col min="2" max="2" width="78" customWidth="1"/>
  </cols>
  <sheetData>
    <row r="4" spans="1:2" x14ac:dyDescent="0.25">
      <c r="A4" s="769" t="s">
        <v>600</v>
      </c>
      <c r="B4" s="769"/>
    </row>
    <row r="5" spans="1:2" x14ac:dyDescent="0.25">
      <c r="A5" s="770" t="s">
        <v>603</v>
      </c>
      <c r="B5" s="771"/>
    </row>
    <row r="7" spans="1:2" x14ac:dyDescent="0.25">
      <c r="A7" s="76" t="s">
        <v>601</v>
      </c>
      <c r="B7" s="76" t="s">
        <v>602</v>
      </c>
    </row>
    <row r="8" spans="1:2" x14ac:dyDescent="0.25">
      <c r="A8" s="773" t="s">
        <v>594</v>
      </c>
      <c r="B8" s="75"/>
    </row>
    <row r="9" spans="1:2" x14ac:dyDescent="0.25">
      <c r="A9" s="774"/>
      <c r="B9" s="75"/>
    </row>
    <row r="10" spans="1:2" x14ac:dyDescent="0.25">
      <c r="A10" s="774"/>
      <c r="B10" s="75"/>
    </row>
    <row r="11" spans="1:2" x14ac:dyDescent="0.25">
      <c r="A11" s="774"/>
      <c r="B11" s="75"/>
    </row>
    <row r="12" spans="1:2" x14ac:dyDescent="0.25">
      <c r="A12" s="774"/>
      <c r="B12" s="75"/>
    </row>
    <row r="13" spans="1:2" x14ac:dyDescent="0.25">
      <c r="A13" s="773" t="s">
        <v>599</v>
      </c>
      <c r="B13" s="75"/>
    </row>
    <row r="14" spans="1:2" x14ac:dyDescent="0.25">
      <c r="A14" s="774"/>
      <c r="B14" s="75"/>
    </row>
    <row r="15" spans="1:2" x14ac:dyDescent="0.25">
      <c r="A15" s="774"/>
      <c r="B15" s="75"/>
    </row>
    <row r="16" spans="1:2" x14ac:dyDescent="0.25">
      <c r="A16" s="774"/>
      <c r="B16" s="75"/>
    </row>
    <row r="17" spans="1:2" x14ac:dyDescent="0.25">
      <c r="A17" s="775"/>
      <c r="B17" s="75"/>
    </row>
    <row r="18" spans="1:2" x14ac:dyDescent="0.25">
      <c r="A18" s="773" t="s">
        <v>384</v>
      </c>
      <c r="B18" s="75"/>
    </row>
    <row r="19" spans="1:2" x14ac:dyDescent="0.25">
      <c r="A19" s="774"/>
      <c r="B19" s="75"/>
    </row>
    <row r="20" spans="1:2" x14ac:dyDescent="0.25">
      <c r="A20" s="774"/>
      <c r="B20" s="75"/>
    </row>
    <row r="21" spans="1:2" x14ac:dyDescent="0.25">
      <c r="A21" s="774"/>
      <c r="B21" s="75"/>
    </row>
    <row r="22" spans="1:2" x14ac:dyDescent="0.25">
      <c r="A22" s="775"/>
      <c r="B22" s="75"/>
    </row>
    <row r="23" spans="1:2" x14ac:dyDescent="0.25">
      <c r="A23" s="772" t="s">
        <v>398</v>
      </c>
      <c r="B23" s="75"/>
    </row>
    <row r="24" spans="1:2" x14ac:dyDescent="0.25">
      <c r="A24" s="772"/>
      <c r="B24" s="75"/>
    </row>
    <row r="25" spans="1:2" x14ac:dyDescent="0.25">
      <c r="A25" s="772"/>
      <c r="B25" s="75"/>
    </row>
    <row r="26" spans="1:2" x14ac:dyDescent="0.25">
      <c r="A26" s="772"/>
      <c r="B26" s="75"/>
    </row>
    <row r="27" spans="1:2" x14ac:dyDescent="0.25">
      <c r="A27" s="772"/>
      <c r="B27" s="75"/>
    </row>
    <row r="28" spans="1:2" x14ac:dyDescent="0.25">
      <c r="A28" s="772" t="s">
        <v>595</v>
      </c>
      <c r="B28" s="75"/>
    </row>
    <row r="29" spans="1:2" x14ac:dyDescent="0.25">
      <c r="A29" s="772"/>
      <c r="B29" s="75"/>
    </row>
    <row r="30" spans="1:2" x14ac:dyDescent="0.25">
      <c r="A30" s="772"/>
      <c r="B30" s="75"/>
    </row>
    <row r="31" spans="1:2" x14ac:dyDescent="0.25">
      <c r="A31" s="772"/>
      <c r="B31" s="75"/>
    </row>
    <row r="32" spans="1:2" x14ac:dyDescent="0.25">
      <c r="A32" s="772"/>
      <c r="B32" s="75"/>
    </row>
    <row r="33" spans="1:2" x14ac:dyDescent="0.25">
      <c r="A33" s="772" t="s">
        <v>596</v>
      </c>
      <c r="B33" s="75"/>
    </row>
    <row r="34" spans="1:2" x14ac:dyDescent="0.25">
      <c r="A34" s="772"/>
      <c r="B34" s="75"/>
    </row>
    <row r="35" spans="1:2" x14ac:dyDescent="0.25">
      <c r="A35" s="772"/>
      <c r="B35" s="75"/>
    </row>
    <row r="36" spans="1:2" x14ac:dyDescent="0.25">
      <c r="A36" s="772"/>
      <c r="B36" s="75"/>
    </row>
    <row r="37" spans="1:2" x14ac:dyDescent="0.25">
      <c r="A37" s="772"/>
      <c r="B37" s="75"/>
    </row>
    <row r="38" spans="1:2" x14ac:dyDescent="0.25">
      <c r="A38" s="772" t="s">
        <v>597</v>
      </c>
      <c r="B38" s="75"/>
    </row>
    <row r="39" spans="1:2" x14ac:dyDescent="0.25">
      <c r="A39" s="772"/>
      <c r="B39" s="75"/>
    </row>
    <row r="40" spans="1:2" x14ac:dyDescent="0.25">
      <c r="A40" s="772"/>
      <c r="B40" s="75"/>
    </row>
    <row r="41" spans="1:2" x14ac:dyDescent="0.25">
      <c r="A41" s="772"/>
      <c r="B41" s="75"/>
    </row>
    <row r="42" spans="1:2" x14ac:dyDescent="0.25">
      <c r="A42" s="772"/>
      <c r="B42" s="75"/>
    </row>
    <row r="43" spans="1:2" x14ac:dyDescent="0.25">
      <c r="A43" s="772" t="s">
        <v>598</v>
      </c>
      <c r="B43" s="75"/>
    </row>
    <row r="44" spans="1:2" x14ac:dyDescent="0.25">
      <c r="A44" s="772"/>
      <c r="B44" s="75"/>
    </row>
    <row r="45" spans="1:2" x14ac:dyDescent="0.25">
      <c r="A45" s="772"/>
      <c r="B45" s="75"/>
    </row>
    <row r="46" spans="1:2" x14ac:dyDescent="0.25">
      <c r="A46" s="772"/>
      <c r="B46" s="75"/>
    </row>
    <row r="47" spans="1:2" x14ac:dyDescent="0.25">
      <c r="A47" s="772"/>
      <c r="B47" s="75"/>
    </row>
  </sheetData>
  <mergeCells count="10">
    <mergeCell ref="A38:A42"/>
    <mergeCell ref="A43:A47"/>
    <mergeCell ref="A8:A12"/>
    <mergeCell ref="A13:A17"/>
    <mergeCell ref="A18:A22"/>
    <mergeCell ref="A4:B4"/>
    <mergeCell ref="A5:B5"/>
    <mergeCell ref="A23:A27"/>
    <mergeCell ref="A28:A32"/>
    <mergeCell ref="A33:A37"/>
  </mergeCells>
  <pageMargins left="0.70866141732283472" right="0.70866141732283472" top="0.74803149606299213" bottom="1.5354330708661419" header="0.31496062992125984" footer="0.31496062992125984"/>
  <pageSetup scale="65" orientation="landscape" r:id="rId1"/>
  <headerFooter>
    <oddFooter>&amp;C&amp;G
DIE-05-FR-01
V.2 
Hoja 7</oddFooter>
  </headerFooter>
  <drawing r:id="rId2"/>
  <legacyDrawing r:id="rId3"/>
  <legacyDrawingHF r:id="rId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C66"/>
  <sheetViews>
    <sheetView zoomScaleNormal="100" workbookViewId="0">
      <selection activeCell="D26" sqref="D26"/>
    </sheetView>
  </sheetViews>
  <sheetFormatPr baseColWidth="10" defaultColWidth="11.42578125" defaultRowHeight="15" x14ac:dyDescent="0.25"/>
  <cols>
    <col min="1" max="1" width="34" customWidth="1"/>
    <col min="2" max="2" width="68.140625" customWidth="1"/>
    <col min="3" max="3" width="28" customWidth="1"/>
  </cols>
  <sheetData>
    <row r="2" spans="1:3" x14ac:dyDescent="0.25">
      <c r="A2" s="778" t="s">
        <v>306</v>
      </c>
      <c r="B2" s="778"/>
      <c r="C2" s="1"/>
    </row>
    <row r="3" spans="1:3" x14ac:dyDescent="0.25">
      <c r="A3" s="778" t="s">
        <v>307</v>
      </c>
      <c r="B3" s="778"/>
      <c r="C3" s="1"/>
    </row>
    <row r="4" spans="1:3" ht="15.75" thickBot="1" x14ac:dyDescent="0.3">
      <c r="A4" s="1"/>
      <c r="B4" s="1"/>
      <c r="C4" s="1"/>
    </row>
    <row r="5" spans="1:3" x14ac:dyDescent="0.25">
      <c r="A5" s="2" t="s">
        <v>187</v>
      </c>
      <c r="B5" s="3" t="s">
        <v>308</v>
      </c>
      <c r="C5" s="4" t="s">
        <v>309</v>
      </c>
    </row>
    <row r="6" spans="1:3" x14ac:dyDescent="0.25">
      <c r="A6" s="776" t="s">
        <v>310</v>
      </c>
      <c r="B6" s="5" t="s">
        <v>311</v>
      </c>
      <c r="C6" s="6" t="s">
        <v>312</v>
      </c>
    </row>
    <row r="7" spans="1:3" x14ac:dyDescent="0.25">
      <c r="A7" s="776"/>
      <c r="B7" s="5" t="s">
        <v>313</v>
      </c>
      <c r="C7" s="6" t="s">
        <v>312</v>
      </c>
    </row>
    <row r="8" spans="1:3" x14ac:dyDescent="0.25">
      <c r="A8" s="776"/>
      <c r="B8" s="5" t="s">
        <v>314</v>
      </c>
      <c r="C8" s="6" t="s">
        <v>312</v>
      </c>
    </row>
    <row r="9" spans="1:3" x14ac:dyDescent="0.25">
      <c r="A9" s="776"/>
      <c r="B9" s="5" t="s">
        <v>315</v>
      </c>
      <c r="C9" s="6" t="s">
        <v>312</v>
      </c>
    </row>
    <row r="10" spans="1:3" x14ac:dyDescent="0.25">
      <c r="A10" s="776"/>
      <c r="B10" s="5" t="s">
        <v>316</v>
      </c>
      <c r="C10" s="6" t="s">
        <v>312</v>
      </c>
    </row>
    <row r="11" spans="1:3" x14ac:dyDescent="0.25">
      <c r="A11" s="776"/>
      <c r="B11" s="5" t="s">
        <v>317</v>
      </c>
      <c r="C11" s="6" t="s">
        <v>312</v>
      </c>
    </row>
    <row r="12" spans="1:3" x14ac:dyDescent="0.25">
      <c r="A12" s="776" t="s">
        <v>318</v>
      </c>
      <c r="B12" s="5" t="s">
        <v>319</v>
      </c>
      <c r="C12" s="6" t="s">
        <v>60</v>
      </c>
    </row>
    <row r="13" spans="1:3" x14ac:dyDescent="0.25">
      <c r="A13" s="776"/>
      <c r="B13" s="5" t="s">
        <v>320</v>
      </c>
      <c r="C13" s="6" t="s">
        <v>60</v>
      </c>
    </row>
    <row r="14" spans="1:3" x14ac:dyDescent="0.25">
      <c r="A14" s="776"/>
      <c r="B14" s="5" t="s">
        <v>321</v>
      </c>
      <c r="C14" s="6" t="s">
        <v>60</v>
      </c>
    </row>
    <row r="15" spans="1:3" x14ac:dyDescent="0.25">
      <c r="A15" s="776"/>
      <c r="B15" s="5" t="s">
        <v>322</v>
      </c>
      <c r="C15" s="6" t="s">
        <v>60</v>
      </c>
    </row>
    <row r="16" spans="1:3" x14ac:dyDescent="0.25">
      <c r="A16" s="776"/>
      <c r="B16" s="5" t="s">
        <v>323</v>
      </c>
      <c r="C16" s="6" t="s">
        <v>60</v>
      </c>
    </row>
    <row r="17" spans="1:3" x14ac:dyDescent="0.25">
      <c r="A17" s="776" t="s">
        <v>324</v>
      </c>
      <c r="B17" s="5" t="s">
        <v>325</v>
      </c>
      <c r="C17" s="6" t="s">
        <v>326</v>
      </c>
    </row>
    <row r="18" spans="1:3" x14ac:dyDescent="0.25">
      <c r="A18" s="776"/>
      <c r="B18" s="5" t="s">
        <v>327</v>
      </c>
      <c r="C18" s="6" t="s">
        <v>312</v>
      </c>
    </row>
    <row r="19" spans="1:3" x14ac:dyDescent="0.25">
      <c r="A19" s="776"/>
      <c r="B19" s="5" t="s">
        <v>328</v>
      </c>
      <c r="C19" s="6" t="s">
        <v>326</v>
      </c>
    </row>
    <row r="20" spans="1:3" x14ac:dyDescent="0.25">
      <c r="A20" s="776" t="s">
        <v>329</v>
      </c>
      <c r="B20" s="5" t="s">
        <v>330</v>
      </c>
      <c r="C20" s="6" t="s">
        <v>312</v>
      </c>
    </row>
    <row r="21" spans="1:3" x14ac:dyDescent="0.25">
      <c r="A21" s="776"/>
      <c r="B21" s="5" t="s">
        <v>331</v>
      </c>
      <c r="C21" s="6" t="s">
        <v>312</v>
      </c>
    </row>
    <row r="22" spans="1:3" x14ac:dyDescent="0.25">
      <c r="A22" s="776"/>
      <c r="B22" s="5" t="s">
        <v>332</v>
      </c>
      <c r="C22" s="6" t="s">
        <v>312</v>
      </c>
    </row>
    <row r="23" spans="1:3" x14ac:dyDescent="0.25">
      <c r="A23" s="776" t="s">
        <v>333</v>
      </c>
      <c r="B23" s="5" t="s">
        <v>334</v>
      </c>
      <c r="C23" s="6" t="s">
        <v>335</v>
      </c>
    </row>
    <row r="24" spans="1:3" x14ac:dyDescent="0.25">
      <c r="A24" s="776"/>
      <c r="B24" s="5" t="s">
        <v>336</v>
      </c>
      <c r="C24" s="6" t="s">
        <v>335</v>
      </c>
    </row>
    <row r="25" spans="1:3" x14ac:dyDescent="0.25">
      <c r="A25" s="776"/>
      <c r="B25" s="5" t="s">
        <v>337</v>
      </c>
      <c r="C25" s="6" t="s">
        <v>335</v>
      </c>
    </row>
    <row r="26" spans="1:3" x14ac:dyDescent="0.25">
      <c r="A26" s="776"/>
      <c r="B26" s="5" t="s">
        <v>338</v>
      </c>
      <c r="C26" s="6" t="s">
        <v>335</v>
      </c>
    </row>
    <row r="27" spans="1:3" x14ac:dyDescent="0.25">
      <c r="A27" s="776"/>
      <c r="B27" s="5" t="s">
        <v>339</v>
      </c>
      <c r="C27" s="6" t="s">
        <v>335</v>
      </c>
    </row>
    <row r="28" spans="1:3" x14ac:dyDescent="0.25">
      <c r="A28" s="776"/>
      <c r="B28" s="5" t="s">
        <v>340</v>
      </c>
      <c r="C28" s="6" t="s">
        <v>335</v>
      </c>
    </row>
    <row r="29" spans="1:3" x14ac:dyDescent="0.25">
      <c r="A29" s="776"/>
      <c r="B29" s="5" t="s">
        <v>341</v>
      </c>
      <c r="C29" s="6" t="s">
        <v>326</v>
      </c>
    </row>
    <row r="30" spans="1:3" x14ac:dyDescent="0.25">
      <c r="A30" s="776"/>
      <c r="B30" s="5" t="s">
        <v>342</v>
      </c>
      <c r="C30" s="6" t="s">
        <v>326</v>
      </c>
    </row>
    <row r="31" spans="1:3" x14ac:dyDescent="0.25">
      <c r="A31" s="776"/>
      <c r="B31" s="5" t="s">
        <v>343</v>
      </c>
      <c r="C31" s="6" t="s">
        <v>335</v>
      </c>
    </row>
    <row r="32" spans="1:3" x14ac:dyDescent="0.25">
      <c r="A32" s="776"/>
      <c r="B32" s="5" t="s">
        <v>344</v>
      </c>
      <c r="C32" s="6" t="s">
        <v>326</v>
      </c>
    </row>
    <row r="33" spans="1:3" x14ac:dyDescent="0.25">
      <c r="A33" s="776"/>
      <c r="B33" s="5" t="s">
        <v>345</v>
      </c>
      <c r="C33" s="6" t="s">
        <v>335</v>
      </c>
    </row>
    <row r="34" spans="1:3" x14ac:dyDescent="0.25">
      <c r="A34" s="776" t="s">
        <v>346</v>
      </c>
      <c r="B34" s="5" t="s">
        <v>347</v>
      </c>
      <c r="C34" s="6" t="s">
        <v>59</v>
      </c>
    </row>
    <row r="35" spans="1:3" x14ac:dyDescent="0.25">
      <c r="A35" s="776"/>
      <c r="B35" s="5" t="s">
        <v>348</v>
      </c>
      <c r="C35" s="6" t="s">
        <v>59</v>
      </c>
    </row>
    <row r="36" spans="1:3" x14ac:dyDescent="0.25">
      <c r="A36" s="776"/>
      <c r="B36" s="5" t="s">
        <v>349</v>
      </c>
      <c r="C36" s="6" t="s">
        <v>326</v>
      </c>
    </row>
    <row r="37" spans="1:3" x14ac:dyDescent="0.25">
      <c r="A37" s="776"/>
      <c r="B37" s="5" t="s">
        <v>350</v>
      </c>
      <c r="C37" s="6" t="s">
        <v>59</v>
      </c>
    </row>
    <row r="38" spans="1:3" x14ac:dyDescent="0.25">
      <c r="A38" s="776"/>
      <c r="B38" s="5" t="s">
        <v>351</v>
      </c>
      <c r="C38" s="6" t="s">
        <v>326</v>
      </c>
    </row>
    <row r="39" spans="1:3" x14ac:dyDescent="0.25">
      <c r="A39" s="776" t="s">
        <v>352</v>
      </c>
      <c r="B39" s="5" t="s">
        <v>353</v>
      </c>
      <c r="C39" s="6" t="s">
        <v>335</v>
      </c>
    </row>
    <row r="40" spans="1:3" x14ac:dyDescent="0.25">
      <c r="A40" s="776"/>
      <c r="B40" s="5" t="s">
        <v>354</v>
      </c>
      <c r="C40" s="6" t="s">
        <v>335</v>
      </c>
    </row>
    <row r="41" spans="1:3" x14ac:dyDescent="0.25">
      <c r="A41" s="776"/>
      <c r="B41" s="5" t="s">
        <v>355</v>
      </c>
      <c r="C41" s="6" t="s">
        <v>326</v>
      </c>
    </row>
    <row r="42" spans="1:3" x14ac:dyDescent="0.25">
      <c r="A42" s="776"/>
      <c r="B42" s="5" t="s">
        <v>356</v>
      </c>
      <c r="C42" s="6" t="s">
        <v>335</v>
      </c>
    </row>
    <row r="43" spans="1:3" x14ac:dyDescent="0.25">
      <c r="A43" s="776"/>
      <c r="B43" s="5" t="s">
        <v>357</v>
      </c>
      <c r="C43" s="6" t="s">
        <v>335</v>
      </c>
    </row>
    <row r="44" spans="1:3" x14ac:dyDescent="0.25">
      <c r="A44" s="776" t="s">
        <v>358</v>
      </c>
      <c r="B44" s="5" t="s">
        <v>359</v>
      </c>
      <c r="C44" s="6" t="s">
        <v>59</v>
      </c>
    </row>
    <row r="45" spans="1:3" x14ac:dyDescent="0.25">
      <c r="A45" s="776"/>
      <c r="B45" s="5" t="s">
        <v>360</v>
      </c>
      <c r="C45" s="6" t="s">
        <v>326</v>
      </c>
    </row>
    <row r="46" spans="1:3" x14ac:dyDescent="0.25">
      <c r="A46" s="776"/>
      <c r="B46" s="5" t="s">
        <v>361</v>
      </c>
      <c r="C46" s="6" t="s">
        <v>335</v>
      </c>
    </row>
    <row r="47" spans="1:3" x14ac:dyDescent="0.25">
      <c r="A47" s="776"/>
      <c r="B47" s="5" t="s">
        <v>362</v>
      </c>
      <c r="C47" s="6" t="s">
        <v>335</v>
      </c>
    </row>
    <row r="48" spans="1:3" ht="15.75" thickBot="1" x14ac:dyDescent="0.3">
      <c r="A48" s="777"/>
      <c r="B48" s="7" t="s">
        <v>363</v>
      </c>
      <c r="C48" s="8" t="s">
        <v>312</v>
      </c>
    </row>
    <row r="49" spans="1:3" x14ac:dyDescent="0.25">
      <c r="A49" s="776" t="s">
        <v>364</v>
      </c>
      <c r="B49" s="5" t="s">
        <v>365</v>
      </c>
      <c r="C49" s="6" t="s">
        <v>335</v>
      </c>
    </row>
    <row r="50" spans="1:3" x14ac:dyDescent="0.25">
      <c r="A50" s="776"/>
      <c r="B50" s="5" t="s">
        <v>366</v>
      </c>
      <c r="C50" s="6" t="s">
        <v>326</v>
      </c>
    </row>
    <row r="51" spans="1:3" x14ac:dyDescent="0.25">
      <c r="A51" s="776"/>
      <c r="B51" s="5" t="s">
        <v>367</v>
      </c>
      <c r="C51" s="6" t="s">
        <v>335</v>
      </c>
    </row>
    <row r="52" spans="1:3" x14ac:dyDescent="0.25">
      <c r="A52" s="776"/>
      <c r="B52" s="5" t="s">
        <v>368</v>
      </c>
      <c r="C52" s="6" t="s">
        <v>335</v>
      </c>
    </row>
    <row r="53" spans="1:3" x14ac:dyDescent="0.25">
      <c r="A53" s="776"/>
      <c r="B53" s="5" t="s">
        <v>369</v>
      </c>
      <c r="C53" s="6" t="s">
        <v>326</v>
      </c>
    </row>
    <row r="54" spans="1:3" x14ac:dyDescent="0.25">
      <c r="A54" s="776"/>
      <c r="B54" s="5" t="s">
        <v>370</v>
      </c>
      <c r="C54" s="6"/>
    </row>
    <row r="55" spans="1:3" x14ac:dyDescent="0.25">
      <c r="A55" s="776"/>
      <c r="B55" s="5" t="s">
        <v>371</v>
      </c>
      <c r="C55" s="6" t="s">
        <v>335</v>
      </c>
    </row>
    <row r="56" spans="1:3" x14ac:dyDescent="0.25">
      <c r="A56" s="776"/>
      <c r="B56" s="5" t="s">
        <v>372</v>
      </c>
      <c r="C56" s="6" t="s">
        <v>335</v>
      </c>
    </row>
    <row r="57" spans="1:3" x14ac:dyDescent="0.25">
      <c r="A57" s="776"/>
      <c r="B57" s="5" t="s">
        <v>373</v>
      </c>
      <c r="C57" s="6"/>
    </row>
    <row r="58" spans="1:3" x14ac:dyDescent="0.25">
      <c r="A58" s="776"/>
      <c r="B58" s="5" t="s">
        <v>374</v>
      </c>
      <c r="C58" s="6"/>
    </row>
    <row r="59" spans="1:3" x14ac:dyDescent="0.25">
      <c r="A59" s="776"/>
      <c r="B59" s="5" t="s">
        <v>375</v>
      </c>
      <c r="C59" s="6" t="s">
        <v>335</v>
      </c>
    </row>
    <row r="60" spans="1:3" ht="15.75" thickBot="1" x14ac:dyDescent="0.3">
      <c r="A60" s="777"/>
      <c r="B60" s="7" t="s">
        <v>376</v>
      </c>
      <c r="C60" s="8" t="s">
        <v>326</v>
      </c>
    </row>
    <row r="66" spans="1:1" x14ac:dyDescent="0.25">
      <c r="A66" s="1" t="s">
        <v>377</v>
      </c>
    </row>
  </sheetData>
  <mergeCells count="11">
    <mergeCell ref="A20:A22"/>
    <mergeCell ref="A2:B2"/>
    <mergeCell ref="A3:B3"/>
    <mergeCell ref="A6:A11"/>
    <mergeCell ref="A12:A16"/>
    <mergeCell ref="A17:A19"/>
    <mergeCell ref="A23:A33"/>
    <mergeCell ref="A34:A38"/>
    <mergeCell ref="A39:A43"/>
    <mergeCell ref="A44:A48"/>
    <mergeCell ref="A49:A60"/>
  </mergeCells>
  <pageMargins left="0.7" right="0.7" top="0.75" bottom="0.75" header="0.3" footer="0.3"/>
  <pageSetup scale="6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105"/>
  <sheetViews>
    <sheetView zoomScaleNormal="100" workbookViewId="0">
      <selection activeCell="F29" sqref="F29"/>
    </sheetView>
  </sheetViews>
  <sheetFormatPr baseColWidth="10" defaultColWidth="11.42578125" defaultRowHeight="15" x14ac:dyDescent="0.25"/>
  <cols>
    <col min="1" max="1" width="28.140625" style="9" customWidth="1"/>
    <col min="2" max="3" width="49.140625" style="9" customWidth="1"/>
    <col min="4" max="16384" width="11.42578125" style="9"/>
  </cols>
  <sheetData>
    <row r="1" spans="1:3" x14ac:dyDescent="0.25">
      <c r="A1" s="1"/>
      <c r="B1" s="1"/>
      <c r="C1" s="1"/>
    </row>
    <row r="2" spans="1:3" x14ac:dyDescent="0.25">
      <c r="A2" s="782" t="s">
        <v>378</v>
      </c>
      <c r="B2" s="782"/>
      <c r="C2" s="782"/>
    </row>
    <row r="3" spans="1:3" x14ac:dyDescent="0.25">
      <c r="A3" s="782" t="s">
        <v>379</v>
      </c>
      <c r="B3" s="782"/>
      <c r="C3" s="782"/>
    </row>
    <row r="4" spans="1:3" x14ac:dyDescent="0.25">
      <c r="A4" s="782" t="s">
        <v>380</v>
      </c>
      <c r="B4" s="782"/>
      <c r="C4" s="782"/>
    </row>
    <row r="6" spans="1:3" ht="15.75" thickBot="1" x14ac:dyDescent="0.3">
      <c r="A6" s="1"/>
      <c r="B6" s="1"/>
      <c r="C6" s="1"/>
    </row>
    <row r="7" spans="1:3" x14ac:dyDescent="0.25">
      <c r="A7" s="10" t="s">
        <v>381</v>
      </c>
      <c r="B7" s="11" t="s">
        <v>382</v>
      </c>
      <c r="C7" s="12" t="s">
        <v>383</v>
      </c>
    </row>
    <row r="8" spans="1:3" ht="30" x14ac:dyDescent="0.25">
      <c r="A8" s="783" t="s">
        <v>384</v>
      </c>
      <c r="B8" s="13" t="s">
        <v>385</v>
      </c>
      <c r="C8" s="14" t="s">
        <v>351</v>
      </c>
    </row>
    <row r="9" spans="1:3" x14ac:dyDescent="0.25">
      <c r="A9" s="783"/>
      <c r="B9" s="13" t="s">
        <v>386</v>
      </c>
      <c r="C9" s="14" t="s">
        <v>387</v>
      </c>
    </row>
    <row r="10" spans="1:3" x14ac:dyDescent="0.25">
      <c r="A10" s="783"/>
      <c r="B10" s="13" t="s">
        <v>388</v>
      </c>
      <c r="C10" s="14" t="s">
        <v>317</v>
      </c>
    </row>
    <row r="11" spans="1:3" x14ac:dyDescent="0.25">
      <c r="A11" s="783"/>
      <c r="B11" s="13" t="s">
        <v>389</v>
      </c>
      <c r="C11" s="14" t="s">
        <v>390</v>
      </c>
    </row>
    <row r="12" spans="1:3" ht="30" x14ac:dyDescent="0.25">
      <c r="A12" s="783"/>
      <c r="B12" s="13" t="s">
        <v>391</v>
      </c>
      <c r="C12" s="14" t="s">
        <v>359</v>
      </c>
    </row>
    <row r="13" spans="1:3" x14ac:dyDescent="0.25">
      <c r="A13" s="783"/>
      <c r="B13" s="13" t="s">
        <v>392</v>
      </c>
      <c r="C13" s="14" t="s">
        <v>393</v>
      </c>
    </row>
    <row r="14" spans="1:3" x14ac:dyDescent="0.25">
      <c r="A14" s="783"/>
      <c r="B14" s="13" t="s">
        <v>394</v>
      </c>
      <c r="C14" s="14" t="s">
        <v>322</v>
      </c>
    </row>
    <row r="15" spans="1:3" x14ac:dyDescent="0.25">
      <c r="A15" s="783"/>
      <c r="B15" s="13" t="s">
        <v>395</v>
      </c>
      <c r="C15" s="14" t="s">
        <v>338</v>
      </c>
    </row>
    <row r="16" spans="1:3" x14ac:dyDescent="0.25">
      <c r="A16" s="783"/>
      <c r="B16" s="13" t="s">
        <v>396</v>
      </c>
      <c r="C16" s="14" t="s">
        <v>338</v>
      </c>
    </row>
    <row r="17" spans="1:3" x14ac:dyDescent="0.25">
      <c r="A17" s="783"/>
      <c r="B17" s="13" t="s">
        <v>397</v>
      </c>
      <c r="C17" s="14" t="s">
        <v>338</v>
      </c>
    </row>
    <row r="18" spans="1:3" x14ac:dyDescent="0.25">
      <c r="A18" s="783" t="s">
        <v>398</v>
      </c>
      <c r="B18" s="13" t="s">
        <v>399</v>
      </c>
      <c r="C18" s="14" t="s">
        <v>400</v>
      </c>
    </row>
    <row r="19" spans="1:3" x14ac:dyDescent="0.25">
      <c r="A19" s="783"/>
      <c r="B19" s="13" t="s">
        <v>401</v>
      </c>
      <c r="C19" s="14" t="s">
        <v>400</v>
      </c>
    </row>
    <row r="20" spans="1:3" ht="30" x14ac:dyDescent="0.25">
      <c r="A20" s="783"/>
      <c r="B20" s="13" t="s">
        <v>402</v>
      </c>
      <c r="C20" s="14" t="s">
        <v>400</v>
      </c>
    </row>
    <row r="21" spans="1:3" ht="30" x14ac:dyDescent="0.25">
      <c r="A21" s="783"/>
      <c r="B21" s="13" t="s">
        <v>403</v>
      </c>
      <c r="C21" s="14" t="s">
        <v>400</v>
      </c>
    </row>
    <row r="22" spans="1:3" x14ac:dyDescent="0.25">
      <c r="A22" s="783"/>
      <c r="B22" s="13" t="s">
        <v>404</v>
      </c>
      <c r="C22" s="14" t="s">
        <v>400</v>
      </c>
    </row>
    <row r="23" spans="1:3" x14ac:dyDescent="0.25">
      <c r="A23" s="783"/>
      <c r="B23" s="13" t="s">
        <v>405</v>
      </c>
      <c r="C23" s="14" t="s">
        <v>400</v>
      </c>
    </row>
    <row r="24" spans="1:3" x14ac:dyDescent="0.25">
      <c r="A24" s="783"/>
      <c r="B24" s="13" t="s">
        <v>406</v>
      </c>
      <c r="C24" s="14" t="s">
        <v>369</v>
      </c>
    </row>
    <row r="25" spans="1:3" ht="30" x14ac:dyDescent="0.25">
      <c r="A25" s="783"/>
      <c r="B25" s="13" t="s">
        <v>407</v>
      </c>
      <c r="C25" s="14" t="s">
        <v>369</v>
      </c>
    </row>
    <row r="26" spans="1:3" x14ac:dyDescent="0.25">
      <c r="A26" s="783"/>
      <c r="B26" s="13" t="s">
        <v>408</v>
      </c>
      <c r="C26" s="14" t="s">
        <v>359</v>
      </c>
    </row>
    <row r="27" spans="1:3" x14ac:dyDescent="0.25">
      <c r="A27" s="783"/>
      <c r="B27" s="13" t="s">
        <v>409</v>
      </c>
      <c r="C27" s="14" t="s">
        <v>359</v>
      </c>
    </row>
    <row r="28" spans="1:3" x14ac:dyDescent="0.25">
      <c r="A28" s="783"/>
      <c r="B28" s="13" t="s">
        <v>410</v>
      </c>
      <c r="C28" s="14" t="s">
        <v>359</v>
      </c>
    </row>
    <row r="29" spans="1:3" x14ac:dyDescent="0.25">
      <c r="A29" s="783"/>
      <c r="B29" s="13" t="s">
        <v>411</v>
      </c>
      <c r="C29" s="14" t="s">
        <v>359</v>
      </c>
    </row>
    <row r="30" spans="1:3" ht="30" x14ac:dyDescent="0.25">
      <c r="A30" s="783"/>
      <c r="B30" s="13" t="s">
        <v>412</v>
      </c>
      <c r="C30" s="14" t="s">
        <v>361</v>
      </c>
    </row>
    <row r="31" spans="1:3" x14ac:dyDescent="0.25">
      <c r="A31" s="783"/>
      <c r="B31" s="13" t="s">
        <v>413</v>
      </c>
      <c r="C31" s="14" t="s">
        <v>361</v>
      </c>
    </row>
    <row r="32" spans="1:3" x14ac:dyDescent="0.25">
      <c r="A32" s="783"/>
      <c r="B32" s="13" t="s">
        <v>414</v>
      </c>
      <c r="C32" s="14" t="s">
        <v>361</v>
      </c>
    </row>
    <row r="33" spans="1:3" x14ac:dyDescent="0.25">
      <c r="A33" s="783"/>
      <c r="B33" s="13" t="s">
        <v>415</v>
      </c>
      <c r="C33" s="14" t="s">
        <v>361</v>
      </c>
    </row>
    <row r="34" spans="1:3" x14ac:dyDescent="0.25">
      <c r="A34" s="783"/>
      <c r="B34" s="13" t="s">
        <v>416</v>
      </c>
      <c r="C34" s="14" t="s">
        <v>361</v>
      </c>
    </row>
    <row r="35" spans="1:3" x14ac:dyDescent="0.25">
      <c r="A35" s="783"/>
      <c r="B35" s="13" t="s">
        <v>417</v>
      </c>
      <c r="C35" s="14" t="s">
        <v>418</v>
      </c>
    </row>
    <row r="36" spans="1:3" x14ac:dyDescent="0.25">
      <c r="A36" s="783"/>
      <c r="B36" s="13" t="s">
        <v>419</v>
      </c>
      <c r="C36" s="14" t="s">
        <v>420</v>
      </c>
    </row>
    <row r="37" spans="1:3" ht="30" x14ac:dyDescent="0.25">
      <c r="A37" s="783"/>
      <c r="B37" s="13" t="s">
        <v>421</v>
      </c>
      <c r="C37" s="14" t="s">
        <v>420</v>
      </c>
    </row>
    <row r="38" spans="1:3" x14ac:dyDescent="0.25">
      <c r="A38" s="783"/>
      <c r="B38" s="13" t="s">
        <v>422</v>
      </c>
      <c r="C38" s="14" t="s">
        <v>420</v>
      </c>
    </row>
    <row r="39" spans="1:3" x14ac:dyDescent="0.25">
      <c r="A39" s="783"/>
      <c r="B39" s="13" t="s">
        <v>423</v>
      </c>
      <c r="C39" s="14" t="s">
        <v>344</v>
      </c>
    </row>
    <row r="40" spans="1:3" x14ac:dyDescent="0.25">
      <c r="A40" s="783"/>
      <c r="B40" s="13" t="s">
        <v>424</v>
      </c>
      <c r="C40" s="14" t="s">
        <v>344</v>
      </c>
    </row>
    <row r="41" spans="1:3" ht="30" x14ac:dyDescent="0.25">
      <c r="A41" s="783"/>
      <c r="B41" s="13" t="s">
        <v>425</v>
      </c>
      <c r="C41" s="14" t="s">
        <v>338</v>
      </c>
    </row>
    <row r="42" spans="1:3" x14ac:dyDescent="0.25">
      <c r="A42" s="783"/>
      <c r="B42" s="13" t="s">
        <v>426</v>
      </c>
      <c r="C42" s="14" t="s">
        <v>353</v>
      </c>
    </row>
    <row r="43" spans="1:3" ht="30" x14ac:dyDescent="0.25">
      <c r="A43" s="779" t="s">
        <v>427</v>
      </c>
      <c r="B43" s="13" t="s">
        <v>428</v>
      </c>
      <c r="C43" s="14" t="s">
        <v>362</v>
      </c>
    </row>
    <row r="44" spans="1:3" x14ac:dyDescent="0.25">
      <c r="A44" s="779"/>
      <c r="B44" s="13" t="s">
        <v>429</v>
      </c>
      <c r="C44" s="14" t="s">
        <v>337</v>
      </c>
    </row>
    <row r="45" spans="1:3" x14ac:dyDescent="0.25">
      <c r="A45" s="779"/>
      <c r="B45" s="13" t="s">
        <v>430</v>
      </c>
      <c r="C45" s="14" t="s">
        <v>337</v>
      </c>
    </row>
    <row r="46" spans="1:3" x14ac:dyDescent="0.25">
      <c r="A46" s="779"/>
      <c r="B46" s="13" t="s">
        <v>431</v>
      </c>
      <c r="C46" s="14" t="s">
        <v>432</v>
      </c>
    </row>
    <row r="47" spans="1:3" x14ac:dyDescent="0.25">
      <c r="A47" s="779"/>
      <c r="B47" s="13" t="s">
        <v>433</v>
      </c>
      <c r="C47" s="14" t="s">
        <v>432</v>
      </c>
    </row>
    <row r="48" spans="1:3" ht="30" x14ac:dyDescent="0.25">
      <c r="A48" s="779"/>
      <c r="B48" s="13" t="s">
        <v>434</v>
      </c>
      <c r="C48" s="14" t="s">
        <v>361</v>
      </c>
    </row>
    <row r="49" spans="1:3" x14ac:dyDescent="0.25">
      <c r="A49" s="779"/>
      <c r="B49" s="13" t="s">
        <v>435</v>
      </c>
      <c r="C49" s="14" t="s">
        <v>336</v>
      </c>
    </row>
    <row r="50" spans="1:3" x14ac:dyDescent="0.25">
      <c r="A50" s="779"/>
      <c r="B50" s="13" t="s">
        <v>436</v>
      </c>
      <c r="C50" s="14" t="s">
        <v>336</v>
      </c>
    </row>
    <row r="51" spans="1:3" ht="30" x14ac:dyDescent="0.25">
      <c r="A51" s="779"/>
      <c r="B51" s="13" t="s">
        <v>437</v>
      </c>
      <c r="C51" s="14" t="s">
        <v>438</v>
      </c>
    </row>
    <row r="52" spans="1:3" x14ac:dyDescent="0.25">
      <c r="A52" s="779"/>
      <c r="B52" s="13" t="s">
        <v>439</v>
      </c>
      <c r="C52" s="14" t="s">
        <v>353</v>
      </c>
    </row>
    <row r="53" spans="1:3" x14ac:dyDescent="0.25">
      <c r="A53" s="779" t="s">
        <v>440</v>
      </c>
      <c r="B53" s="13" t="s">
        <v>441</v>
      </c>
      <c r="C53" s="14" t="s">
        <v>363</v>
      </c>
    </row>
    <row r="54" spans="1:3" x14ac:dyDescent="0.25">
      <c r="A54" s="779"/>
      <c r="B54" s="13" t="s">
        <v>442</v>
      </c>
      <c r="C54" s="14" t="s">
        <v>443</v>
      </c>
    </row>
    <row r="55" spans="1:3" x14ac:dyDescent="0.25">
      <c r="A55" s="779"/>
      <c r="B55" s="13" t="s">
        <v>444</v>
      </c>
      <c r="C55" s="14" t="s">
        <v>359</v>
      </c>
    </row>
    <row r="56" spans="1:3" x14ac:dyDescent="0.25">
      <c r="A56" s="779"/>
      <c r="B56" s="13" t="s">
        <v>445</v>
      </c>
      <c r="C56" s="14" t="s">
        <v>359</v>
      </c>
    </row>
    <row r="57" spans="1:3" x14ac:dyDescent="0.25">
      <c r="A57" s="779"/>
      <c r="B57" s="13" t="s">
        <v>446</v>
      </c>
      <c r="C57" s="14" t="s">
        <v>359</v>
      </c>
    </row>
    <row r="58" spans="1:3" x14ac:dyDescent="0.25">
      <c r="A58" s="779"/>
      <c r="B58" s="13" t="s">
        <v>447</v>
      </c>
      <c r="C58" s="14" t="s">
        <v>357</v>
      </c>
    </row>
    <row r="59" spans="1:3" ht="30" x14ac:dyDescent="0.25">
      <c r="A59" s="779"/>
      <c r="B59" s="13" t="s">
        <v>448</v>
      </c>
      <c r="C59" s="14" t="s">
        <v>338</v>
      </c>
    </row>
    <row r="60" spans="1:3" ht="30" x14ac:dyDescent="0.25">
      <c r="A60" s="779"/>
      <c r="B60" s="13" t="s">
        <v>449</v>
      </c>
      <c r="C60" s="14" t="s">
        <v>353</v>
      </c>
    </row>
    <row r="61" spans="1:3" ht="30" x14ac:dyDescent="0.25">
      <c r="A61" s="779" t="s">
        <v>450</v>
      </c>
      <c r="B61" s="13" t="s">
        <v>451</v>
      </c>
      <c r="C61" s="14" t="s">
        <v>452</v>
      </c>
    </row>
    <row r="62" spans="1:3" x14ac:dyDescent="0.25">
      <c r="A62" s="779"/>
      <c r="B62" s="13" t="s">
        <v>453</v>
      </c>
      <c r="C62" s="14" t="s">
        <v>323</v>
      </c>
    </row>
    <row r="63" spans="1:3" x14ac:dyDescent="0.25">
      <c r="A63" s="779"/>
      <c r="B63" s="13" t="s">
        <v>454</v>
      </c>
      <c r="C63" s="14" t="s">
        <v>393</v>
      </c>
    </row>
    <row r="64" spans="1:3" ht="30" x14ac:dyDescent="0.25">
      <c r="A64" s="779"/>
      <c r="B64" s="13" t="s">
        <v>425</v>
      </c>
      <c r="C64" s="14" t="s">
        <v>339</v>
      </c>
    </row>
    <row r="65" spans="1:3" ht="30" x14ac:dyDescent="0.25">
      <c r="A65" s="779" t="s">
        <v>455</v>
      </c>
      <c r="B65" s="13" t="s">
        <v>456</v>
      </c>
      <c r="C65" s="14" t="s">
        <v>400</v>
      </c>
    </row>
    <row r="66" spans="1:3" ht="30" x14ac:dyDescent="0.25">
      <c r="A66" s="779"/>
      <c r="B66" s="13" t="s">
        <v>457</v>
      </c>
      <c r="C66" s="14" t="s">
        <v>400</v>
      </c>
    </row>
    <row r="67" spans="1:3" ht="45" x14ac:dyDescent="0.25">
      <c r="A67" s="779"/>
      <c r="B67" s="13" t="s">
        <v>458</v>
      </c>
      <c r="C67" s="14" t="s">
        <v>400</v>
      </c>
    </row>
    <row r="68" spans="1:3" ht="30" x14ac:dyDescent="0.25">
      <c r="A68" s="779"/>
      <c r="B68" s="13" t="s">
        <v>459</v>
      </c>
      <c r="C68" s="14" t="s">
        <v>400</v>
      </c>
    </row>
    <row r="69" spans="1:3" x14ac:dyDescent="0.25">
      <c r="A69" s="779"/>
      <c r="B69" s="13" t="s">
        <v>460</v>
      </c>
      <c r="C69" s="14" t="s">
        <v>400</v>
      </c>
    </row>
    <row r="70" spans="1:3" ht="30" x14ac:dyDescent="0.25">
      <c r="A70" s="779"/>
      <c r="B70" s="13" t="s">
        <v>461</v>
      </c>
      <c r="C70" s="14" t="s">
        <v>400</v>
      </c>
    </row>
    <row r="71" spans="1:3" ht="30" x14ac:dyDescent="0.25">
      <c r="A71" s="779"/>
      <c r="B71" s="13" t="s">
        <v>462</v>
      </c>
      <c r="C71" s="14" t="s">
        <v>400</v>
      </c>
    </row>
    <row r="72" spans="1:3" ht="30" x14ac:dyDescent="0.25">
      <c r="A72" s="779"/>
      <c r="B72" s="13" t="s">
        <v>463</v>
      </c>
      <c r="C72" s="14" t="s">
        <v>351</v>
      </c>
    </row>
    <row r="73" spans="1:3" ht="30" x14ac:dyDescent="0.25">
      <c r="A73" s="779"/>
      <c r="B73" s="13" t="s">
        <v>464</v>
      </c>
      <c r="C73" s="14" t="s">
        <v>351</v>
      </c>
    </row>
    <row r="74" spans="1:3" ht="30" x14ac:dyDescent="0.25">
      <c r="A74" s="779"/>
      <c r="B74" s="13" t="s">
        <v>465</v>
      </c>
      <c r="C74" s="14" t="s">
        <v>351</v>
      </c>
    </row>
    <row r="75" spans="1:3" ht="30" x14ac:dyDescent="0.25">
      <c r="A75" s="779"/>
      <c r="B75" s="13" t="s">
        <v>466</v>
      </c>
      <c r="C75" s="14" t="s">
        <v>369</v>
      </c>
    </row>
    <row r="76" spans="1:3" ht="30" x14ac:dyDescent="0.25">
      <c r="A76" s="779"/>
      <c r="B76" s="13" t="s">
        <v>467</v>
      </c>
      <c r="C76" s="14" t="s">
        <v>369</v>
      </c>
    </row>
    <row r="77" spans="1:3" ht="30" x14ac:dyDescent="0.25">
      <c r="A77" s="779"/>
      <c r="B77" s="13" t="s">
        <v>468</v>
      </c>
      <c r="C77" s="14" t="s">
        <v>342</v>
      </c>
    </row>
    <row r="78" spans="1:3" ht="30" x14ac:dyDescent="0.25">
      <c r="A78" s="779"/>
      <c r="B78" s="13" t="s">
        <v>469</v>
      </c>
      <c r="C78" s="14" t="s">
        <v>362</v>
      </c>
    </row>
    <row r="79" spans="1:3" x14ac:dyDescent="0.25">
      <c r="A79" s="779"/>
      <c r="B79" s="13" t="s">
        <v>470</v>
      </c>
      <c r="C79" s="14" t="s">
        <v>471</v>
      </c>
    </row>
    <row r="80" spans="1:3" ht="30" x14ac:dyDescent="0.25">
      <c r="A80" s="779"/>
      <c r="B80" s="13" t="s">
        <v>472</v>
      </c>
      <c r="C80" s="14" t="s">
        <v>359</v>
      </c>
    </row>
    <row r="81" spans="1:3" ht="30" x14ac:dyDescent="0.25">
      <c r="A81" s="779"/>
      <c r="B81" s="13" t="s">
        <v>473</v>
      </c>
      <c r="C81" s="14" t="s">
        <v>359</v>
      </c>
    </row>
    <row r="82" spans="1:3" ht="30" x14ac:dyDescent="0.25">
      <c r="A82" s="779"/>
      <c r="B82" s="13" t="s">
        <v>474</v>
      </c>
      <c r="C82" s="14" t="s">
        <v>359</v>
      </c>
    </row>
    <row r="83" spans="1:3" ht="30" x14ac:dyDescent="0.25">
      <c r="A83" s="779"/>
      <c r="B83" s="13" t="s">
        <v>475</v>
      </c>
      <c r="C83" s="14" t="s">
        <v>359</v>
      </c>
    </row>
    <row r="84" spans="1:3" ht="30" x14ac:dyDescent="0.25">
      <c r="A84" s="779"/>
      <c r="B84" s="13" t="s">
        <v>476</v>
      </c>
      <c r="C84" s="14" t="s">
        <v>359</v>
      </c>
    </row>
    <row r="85" spans="1:3" ht="45" x14ac:dyDescent="0.25">
      <c r="A85" s="779"/>
      <c r="B85" s="13" t="s">
        <v>477</v>
      </c>
      <c r="C85" s="14" t="s">
        <v>418</v>
      </c>
    </row>
    <row r="86" spans="1:3" ht="30" x14ac:dyDescent="0.25">
      <c r="A86" s="779"/>
      <c r="B86" s="13" t="s">
        <v>478</v>
      </c>
      <c r="C86" s="14" t="s">
        <v>339</v>
      </c>
    </row>
    <row r="87" spans="1:3" ht="30" x14ac:dyDescent="0.25">
      <c r="A87" s="779"/>
      <c r="B87" s="13" t="s">
        <v>479</v>
      </c>
      <c r="C87" s="14" t="s">
        <v>339</v>
      </c>
    </row>
    <row r="88" spans="1:3" ht="30" x14ac:dyDescent="0.25">
      <c r="A88" s="779"/>
      <c r="B88" s="13" t="s">
        <v>480</v>
      </c>
      <c r="C88" s="14" t="s">
        <v>339</v>
      </c>
    </row>
    <row r="89" spans="1:3" ht="30" x14ac:dyDescent="0.25">
      <c r="A89" s="779"/>
      <c r="B89" s="13" t="s">
        <v>481</v>
      </c>
      <c r="C89" s="14" t="s">
        <v>338</v>
      </c>
    </row>
    <row r="90" spans="1:3" ht="30" x14ac:dyDescent="0.25">
      <c r="A90" s="779"/>
      <c r="B90" s="13" t="s">
        <v>482</v>
      </c>
      <c r="C90" s="14" t="s">
        <v>338</v>
      </c>
    </row>
    <row r="91" spans="1:3" ht="30" x14ac:dyDescent="0.25">
      <c r="A91" s="779"/>
      <c r="B91" s="13" t="s">
        <v>483</v>
      </c>
      <c r="C91" s="14" t="s">
        <v>338</v>
      </c>
    </row>
    <row r="92" spans="1:3" ht="30" x14ac:dyDescent="0.25">
      <c r="A92" s="779"/>
      <c r="B92" s="13" t="s">
        <v>484</v>
      </c>
      <c r="C92" s="14" t="s">
        <v>353</v>
      </c>
    </row>
    <row r="93" spans="1:3" ht="30" x14ac:dyDescent="0.25">
      <c r="A93" s="779"/>
      <c r="B93" s="13" t="s">
        <v>485</v>
      </c>
      <c r="C93" s="14" t="s">
        <v>353</v>
      </c>
    </row>
    <row r="94" spans="1:3" ht="30" x14ac:dyDescent="0.25">
      <c r="A94" s="779"/>
      <c r="B94" s="13" t="s">
        <v>486</v>
      </c>
      <c r="C94" s="14" t="s">
        <v>355</v>
      </c>
    </row>
    <row r="95" spans="1:3" ht="30" x14ac:dyDescent="0.25">
      <c r="A95" s="780" t="s">
        <v>364</v>
      </c>
      <c r="B95" s="13" t="s">
        <v>487</v>
      </c>
      <c r="C95" s="14" t="s">
        <v>368</v>
      </c>
    </row>
    <row r="96" spans="1:3" ht="30" x14ac:dyDescent="0.25">
      <c r="A96" s="780"/>
      <c r="B96" s="13" t="s">
        <v>488</v>
      </c>
      <c r="C96" s="14" t="s">
        <v>367</v>
      </c>
    </row>
    <row r="97" spans="1:3" x14ac:dyDescent="0.25">
      <c r="A97" s="780"/>
      <c r="B97" s="13" t="s">
        <v>489</v>
      </c>
      <c r="C97" s="14" t="s">
        <v>367</v>
      </c>
    </row>
    <row r="98" spans="1:3" x14ac:dyDescent="0.25">
      <c r="A98" s="780"/>
      <c r="B98" s="13" t="s">
        <v>490</v>
      </c>
      <c r="C98" s="14" t="s">
        <v>367</v>
      </c>
    </row>
    <row r="99" spans="1:3" ht="30" x14ac:dyDescent="0.25">
      <c r="A99" s="780"/>
      <c r="B99" s="13" t="s">
        <v>491</v>
      </c>
      <c r="C99" s="14" t="s">
        <v>365</v>
      </c>
    </row>
    <row r="100" spans="1:3" ht="30" x14ac:dyDescent="0.25">
      <c r="A100" s="780"/>
      <c r="B100" s="13" t="s">
        <v>492</v>
      </c>
      <c r="C100" s="15" t="s">
        <v>365</v>
      </c>
    </row>
    <row r="101" spans="1:3" ht="30" x14ac:dyDescent="0.25">
      <c r="A101" s="780"/>
      <c r="B101" s="16" t="s">
        <v>493</v>
      </c>
      <c r="C101" s="17" t="s">
        <v>365</v>
      </c>
    </row>
    <row r="102" spans="1:3" x14ac:dyDescent="0.25">
      <c r="A102" s="780"/>
      <c r="B102" s="16" t="s">
        <v>494</v>
      </c>
      <c r="C102" s="18" t="s">
        <v>370</v>
      </c>
    </row>
    <row r="103" spans="1:3" x14ac:dyDescent="0.25">
      <c r="A103" s="780"/>
      <c r="B103" s="19" t="s">
        <v>495</v>
      </c>
      <c r="C103" s="16" t="s">
        <v>373</v>
      </c>
    </row>
    <row r="104" spans="1:3" x14ac:dyDescent="0.25">
      <c r="A104" s="780"/>
      <c r="B104" s="16" t="s">
        <v>496</v>
      </c>
      <c r="C104" s="18" t="s">
        <v>497</v>
      </c>
    </row>
    <row r="105" spans="1:3" ht="30.75" thickBot="1" x14ac:dyDescent="0.3">
      <c r="A105" s="781"/>
      <c r="B105" s="20" t="s">
        <v>498</v>
      </c>
      <c r="C105" s="21" t="s">
        <v>497</v>
      </c>
    </row>
  </sheetData>
  <mergeCells count="10">
    <mergeCell ref="A53:A60"/>
    <mergeCell ref="A61:A64"/>
    <mergeCell ref="A65:A94"/>
    <mergeCell ref="A95:A105"/>
    <mergeCell ref="A2:C2"/>
    <mergeCell ref="A3:C3"/>
    <mergeCell ref="A4:C4"/>
    <mergeCell ref="A8:A17"/>
    <mergeCell ref="A18:A42"/>
    <mergeCell ref="A43:A52"/>
  </mergeCells>
  <pageMargins left="0.7" right="0.7" top="0.75" bottom="0.75" header="0.3" footer="0.3"/>
  <pageSetup scale="3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C63CA2C8702F1945A77646467F833BFB" ma:contentTypeVersion="12" ma:contentTypeDescription="Create a new document." ma:contentTypeScope="" ma:versionID="045e3ca355a549a30f4dc342f85935d0">
  <xsd:schema xmlns:xsd="http://www.w3.org/2001/XMLSchema" xmlns:xs="http://www.w3.org/2001/XMLSchema" xmlns:p="http://schemas.microsoft.com/office/2006/metadata/properties" xmlns:ns1="http://schemas.microsoft.com/sharepoint/v3" xmlns:ns2="6ab0c25d-58da-4176-91f8-ece4bf43e2d4" xmlns:ns3="2f25a8a8-45b7-41bd-8691-1f4bb16f7423" targetNamespace="http://schemas.microsoft.com/office/2006/metadata/properties" ma:root="true" ma:fieldsID="f1e153b996baa7d10235714884afa20c" ns1:_="" ns2:_="" ns3:_="">
    <xsd:import namespace="http://schemas.microsoft.com/sharepoint/v3"/>
    <xsd:import namespace="6ab0c25d-58da-4176-91f8-ece4bf43e2d4"/>
    <xsd:import namespace="2f25a8a8-45b7-41bd-8691-1f4bb16f742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1:_ip_UnifiedCompliancePolicyProperties" minOccurs="0"/>
                <xsd:element ref="ns1:_ip_UnifiedCompliancePolicyUIAc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7" nillable="true" ma:displayName="Unified Compliance Policy Properties" ma:hidden="true" ma:internalName="_ip_UnifiedCompliancePolicyProperties">
      <xsd:simpleType>
        <xsd:restriction base="dms:Note"/>
      </xsd:simpleType>
    </xsd:element>
    <xsd:element name="_ip_UnifiedCompliancePolicyUIAction" ma:index="1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ab0c25d-58da-4176-91f8-ece4bf43e2d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f25a8a8-45b7-41bd-8691-1f4bb16f7423"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6AA7709-3EC0-4D95-A9B4-124F006DE7F2}">
  <ds:schemaRefs>
    <ds:schemaRef ds:uri="http://schemas.microsoft.com/sharepoint/v3"/>
    <ds:schemaRef ds:uri="http://www.w3.org/XML/1998/namespace"/>
    <ds:schemaRef ds:uri="http://schemas.microsoft.com/office/infopath/2007/PartnerControls"/>
    <ds:schemaRef ds:uri="http://purl.org/dc/dcmitype/"/>
    <ds:schemaRef ds:uri="http://schemas.microsoft.com/office/2006/documentManagement/types"/>
    <ds:schemaRef ds:uri="http://schemas.openxmlformats.org/package/2006/metadata/core-properties"/>
    <ds:schemaRef ds:uri="http://purl.org/dc/elements/1.1/"/>
    <ds:schemaRef ds:uri="2f25a8a8-45b7-41bd-8691-1f4bb16f7423"/>
    <ds:schemaRef ds:uri="6ab0c25d-58da-4176-91f8-ece4bf43e2d4"/>
    <ds:schemaRef ds:uri="http://schemas.microsoft.com/office/2006/metadata/properties"/>
    <ds:schemaRef ds:uri="http://purl.org/dc/terms/"/>
  </ds:schemaRefs>
</ds:datastoreItem>
</file>

<file path=customXml/itemProps2.xml><?xml version="1.0" encoding="utf-8"?>
<ds:datastoreItem xmlns:ds="http://schemas.openxmlformats.org/officeDocument/2006/customXml" ds:itemID="{5ACE9B90-0D38-46B1-BF20-CCB45819C7A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ab0c25d-58da-4176-91f8-ece4bf43e2d4"/>
    <ds:schemaRef ds:uri="2f25a8a8-45b7-41bd-8691-1f4bb16f742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CCCB589-1CBE-406D-859D-BA73DE32620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5</vt:i4>
      </vt:variant>
    </vt:vector>
  </HeadingPairs>
  <TitlesOfParts>
    <vt:vector size="16" baseType="lpstr">
      <vt:lpstr>Contexto</vt:lpstr>
      <vt:lpstr>Identificación RG-RF-RLA-FT</vt:lpstr>
      <vt:lpstr>MR G-F-LA</vt:lpstr>
      <vt:lpstr>MR_Corrup1</vt:lpstr>
      <vt:lpstr>MR_Corrup2</vt:lpstr>
      <vt:lpstr>MR_Corrup3</vt:lpstr>
      <vt:lpstr>Act_Crit</vt:lpstr>
      <vt:lpstr>Amenazas_SI</vt:lpstr>
      <vt:lpstr>Vulnerabilidades_SI</vt:lpstr>
      <vt:lpstr>Tablas_GS</vt:lpstr>
      <vt:lpstr>Listas</vt:lpstr>
      <vt:lpstr>'MR G-F-LA'!Área_de_impresión</vt:lpstr>
      <vt:lpstr>MR_Corrup1!Área_de_impresión</vt:lpstr>
      <vt:lpstr>MR_Corrup2!Área_de_impresión</vt:lpstr>
      <vt:lpstr>MR_Corrup3!Área_de_impresión</vt:lpstr>
      <vt:lpstr>'MR G-F-LA'!Títulos_a_imprimir</vt:lpstr>
    </vt:vector>
  </TitlesOfParts>
  <Company>UAECD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dimartinez</dc:creator>
  <cp:lastModifiedBy>Alejandra</cp:lastModifiedBy>
  <cp:revision/>
  <cp:lastPrinted>2025-01-16T17:18:25Z</cp:lastPrinted>
  <dcterms:created xsi:type="dcterms:W3CDTF">2016-01-28T19:24:31Z</dcterms:created>
  <dcterms:modified xsi:type="dcterms:W3CDTF">2025-01-23T16:39:12Z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DOID">
    <vt:i4>132662</vt:i4>
  </property>
  <property fmtid="{D5CDD505-2E9C-101B-9397-08002B2CF9AE}" pid="3" name="ContentTypeId">
    <vt:lpwstr>0x010100C63CA2C8702F1945A77646467F833BFB</vt:lpwstr>
  </property>
</Properties>
</file>